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ersys-my.sharepoint.com/personal/ethan_renninger_enersys_com/Documents/"/>
    </mc:Choice>
  </mc:AlternateContent>
  <xr:revisionPtr revIDLastSave="0" documentId="8_{9D614E21-7AD5-410B-9C93-4E5885F4CC7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Front Sheet" sheetId="1" r:id="rId1"/>
    <sheet name="Status Summary" sheetId="9" r:id="rId2"/>
    <sheet name="OTD " sheetId="6" r:id="rId3"/>
    <sheet name="SQRR" sheetId="15" r:id="rId4"/>
    <sheet name="Incidents indicators" sheetId="4" r:id="rId5"/>
    <sheet name="Workspace" sheetId="20" state="hidden" r:id="rId6"/>
    <sheet name="Supplier Ranking" sheetId="11" state="hidden" r:id="rId7"/>
  </sheets>
  <definedNames>
    <definedName name="category">Workspace!$H$2:$H$4</definedName>
    <definedName name="Delivery_Performance">'Supplier Ranking'!$A$3:$B$15</definedName>
    <definedName name="Delivery_Performance1">'Supplier Ranking'!$A$3:$B$104</definedName>
    <definedName name="_xlnm.Print_Area" localSheetId="0">'Front Sheet'!$A$1:$J$38</definedName>
    <definedName name="_xlnm.Print_Area" localSheetId="4">'Incidents indicators'!$A$1:$P$79</definedName>
    <definedName name="_xlnm.Print_Area" localSheetId="2">'OTD '!$A$1:$M$55</definedName>
    <definedName name="_xlnm.Print_Area" localSheetId="3">SQRR!$A$1:$M$53</definedName>
    <definedName name="_xlnm.Print_Area" localSheetId="1">'Status Summary'!$A$1:$I$41</definedName>
    <definedName name="_xlnm.Print_Titles" localSheetId="4">'Incidents indicators'!$1:$4</definedName>
    <definedName name="type">Workspace!$F$2:$F$3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9" l="1"/>
  <c r="C31" i="6" l="1"/>
  <c r="D14" i="9" s="1"/>
  <c r="D31" i="6"/>
  <c r="D15" i="9" s="1"/>
  <c r="E31" i="6"/>
  <c r="D16" i="9" s="1"/>
  <c r="F31" i="6"/>
  <c r="D17" i="9" s="1"/>
  <c r="G31" i="6"/>
  <c r="D18" i="9" s="1"/>
  <c r="H31" i="6"/>
  <c r="D19" i="9" s="1"/>
  <c r="I31" i="6"/>
  <c r="D20" i="9" s="1"/>
  <c r="J31" i="6"/>
  <c r="D21" i="9" s="1"/>
  <c r="K31" i="6"/>
  <c r="D22" i="9" s="1"/>
  <c r="L31" i="6"/>
  <c r="D23" i="9" s="1"/>
  <c r="M31" i="6"/>
  <c r="D24" i="9" s="1"/>
  <c r="B31" i="6"/>
  <c r="C29" i="15"/>
  <c r="C14" i="9" s="1"/>
  <c r="D29" i="15"/>
  <c r="C15" i="9" s="1"/>
  <c r="E29" i="15"/>
  <c r="C16" i="9" s="1"/>
  <c r="F29" i="15"/>
  <c r="C17" i="9" s="1"/>
  <c r="G29" i="15"/>
  <c r="C18" i="9" s="1"/>
  <c r="H29" i="15"/>
  <c r="C19" i="9" s="1"/>
  <c r="I29" i="15"/>
  <c r="C20" i="9" s="1"/>
  <c r="J29" i="15"/>
  <c r="C21" i="9" s="1"/>
  <c r="K29" i="15"/>
  <c r="C22" i="9" s="1"/>
  <c r="L29" i="15"/>
  <c r="C23" i="9" s="1"/>
  <c r="M29" i="15"/>
  <c r="C24" i="9" s="1"/>
  <c r="B29" i="15"/>
  <c r="C13" i="9" s="1"/>
  <c r="C28" i="6" l="1"/>
  <c r="D28" i="6"/>
  <c r="E28" i="6"/>
  <c r="F28" i="6"/>
  <c r="G28" i="6"/>
  <c r="H28" i="6"/>
  <c r="I28" i="6"/>
  <c r="J28" i="6"/>
  <c r="K28" i="6"/>
  <c r="L28" i="6"/>
  <c r="M28" i="6"/>
  <c r="G26" i="15"/>
  <c r="H26" i="15"/>
  <c r="I26" i="15"/>
  <c r="J26" i="15"/>
  <c r="K26" i="15"/>
  <c r="L26" i="15"/>
  <c r="M26" i="15"/>
  <c r="C26" i="15" l="1"/>
  <c r="J26" i="4" l="1"/>
  <c r="M30" i="4" l="1"/>
  <c r="L30" i="4"/>
  <c r="K30" i="4"/>
  <c r="J30" i="4"/>
  <c r="I30" i="4"/>
  <c r="H30" i="4"/>
  <c r="G30" i="4"/>
  <c r="F30" i="4"/>
  <c r="E30" i="4"/>
  <c r="D30" i="4"/>
  <c r="C30" i="4"/>
  <c r="B30" i="4"/>
  <c r="M29" i="4"/>
  <c r="L29" i="4"/>
  <c r="K29" i="4"/>
  <c r="J29" i="4"/>
  <c r="I29" i="4"/>
  <c r="H29" i="4"/>
  <c r="G29" i="4"/>
  <c r="F29" i="4"/>
  <c r="E29" i="4"/>
  <c r="D29" i="4"/>
  <c r="C29" i="4"/>
  <c r="B29" i="4"/>
  <c r="M28" i="4"/>
  <c r="L28" i="4"/>
  <c r="K28" i="4"/>
  <c r="J28" i="4"/>
  <c r="I28" i="4"/>
  <c r="H28" i="4"/>
  <c r="G28" i="4"/>
  <c r="F28" i="4"/>
  <c r="E28" i="4"/>
  <c r="D28" i="4"/>
  <c r="C28" i="4"/>
  <c r="B28" i="4"/>
  <c r="M27" i="4"/>
  <c r="L27" i="4"/>
  <c r="K27" i="4"/>
  <c r="K32" i="4" s="1"/>
  <c r="J27" i="4"/>
  <c r="I27" i="4"/>
  <c r="H27" i="4"/>
  <c r="G27" i="4"/>
  <c r="F27" i="4"/>
  <c r="F32" i="4" s="1"/>
  <c r="E27" i="4"/>
  <c r="D27" i="4"/>
  <c r="C27" i="4"/>
  <c r="B27" i="4"/>
  <c r="B32" i="4" s="1"/>
  <c r="E13" i="9" s="1"/>
  <c r="F13" i="9" s="1"/>
  <c r="J32" i="4" l="1"/>
  <c r="E21" i="9" s="1"/>
  <c r="F21" i="9" s="1"/>
  <c r="G21" i="9" s="1"/>
  <c r="H21" i="9" s="1"/>
  <c r="E32" i="4"/>
  <c r="E16" i="9" s="1"/>
  <c r="F16" i="9" s="1"/>
  <c r="G16" i="9" s="1"/>
  <c r="H16" i="9" s="1"/>
  <c r="I32" i="4"/>
  <c r="E20" i="9" s="1"/>
  <c r="F20" i="9" s="1"/>
  <c r="G20" i="9" s="1"/>
  <c r="H20" i="9" s="1"/>
  <c r="C32" i="4"/>
  <c r="E14" i="9" s="1"/>
  <c r="F14" i="9" s="1"/>
  <c r="G14" i="9" s="1"/>
  <c r="H14" i="9" s="1"/>
  <c r="G32" i="4"/>
  <c r="E18" i="9" s="1"/>
  <c r="F18" i="9" s="1"/>
  <c r="G18" i="9" s="1"/>
  <c r="H18" i="9" s="1"/>
  <c r="M32" i="4"/>
  <c r="E24" i="9" s="1"/>
  <c r="F24" i="9" s="1"/>
  <c r="G24" i="9" s="1"/>
  <c r="H24" i="9" s="1"/>
  <c r="D32" i="4"/>
  <c r="E15" i="9" s="1"/>
  <c r="F15" i="9" s="1"/>
  <c r="G15" i="9" s="1"/>
  <c r="H15" i="9" s="1"/>
  <c r="H32" i="4"/>
  <c r="E19" i="9" s="1"/>
  <c r="F19" i="9" s="1"/>
  <c r="G19" i="9" s="1"/>
  <c r="H19" i="9" s="1"/>
  <c r="L32" i="4"/>
  <c r="E23" i="9" s="1"/>
  <c r="F23" i="9" s="1"/>
  <c r="G23" i="9" s="1"/>
  <c r="H23" i="9" s="1"/>
  <c r="E17" i="9"/>
  <c r="F17" i="9" s="1"/>
  <c r="G17" i="9" s="1"/>
  <c r="H17" i="9" s="1"/>
  <c r="E22" i="9"/>
  <c r="F22" i="9" s="1"/>
  <c r="G22" i="9" s="1"/>
  <c r="H22" i="9" s="1"/>
  <c r="B26" i="4"/>
  <c r="C26" i="4"/>
  <c r="D26" i="15" l="1"/>
  <c r="E26" i="15"/>
  <c r="F26" i="15"/>
  <c r="B26" i="15"/>
  <c r="H5" i="6" l="1"/>
  <c r="B28" i="6"/>
  <c r="D13" i="9" s="1"/>
  <c r="G13" i="9" s="1"/>
  <c r="H13" i="9" s="1"/>
  <c r="T3" i="11"/>
  <c r="T4" i="11" s="1"/>
  <c r="W3" i="11"/>
  <c r="Y3" i="11"/>
  <c r="Y5" i="11" s="1"/>
  <c r="Z3" i="11"/>
  <c r="AA3" i="11"/>
  <c r="E26" i="4"/>
  <c r="S7" i="11"/>
  <c r="S8" i="11" s="1"/>
  <c r="S9" i="11"/>
  <c r="S10" i="11" s="1"/>
  <c r="S11" i="11" s="1"/>
  <c r="Q9" i="11"/>
  <c r="Q10" i="11" s="1"/>
  <c r="Q11" i="11" s="1"/>
  <c r="R9" i="11"/>
  <c r="R10" i="11"/>
  <c r="R11" i="11" s="1"/>
  <c r="T9" i="11"/>
  <c r="T10" i="11"/>
  <c r="T11" i="11" s="1"/>
  <c r="U9" i="11"/>
  <c r="U10" i="11" s="1"/>
  <c r="U11" i="11" s="1"/>
  <c r="V9" i="11"/>
  <c r="V10" i="11" s="1"/>
  <c r="V11" i="11" s="1"/>
  <c r="W9" i="11"/>
  <c r="W10" i="11"/>
  <c r="W11" i="11" s="1"/>
  <c r="X9" i="11"/>
  <c r="X10" i="11" s="1"/>
  <c r="X11" i="11" s="1"/>
  <c r="Y9" i="11"/>
  <c r="Y10" i="11" s="1"/>
  <c r="Y11" i="11" s="1"/>
  <c r="Z9" i="11"/>
  <c r="Z10" i="11" s="1"/>
  <c r="Z11" i="11" s="1"/>
  <c r="AA9" i="11"/>
  <c r="AA10" i="11" s="1"/>
  <c r="AA11" i="11" s="1"/>
  <c r="AB9" i="11"/>
  <c r="AB10" i="11" s="1"/>
  <c r="AB11" i="11" s="1"/>
  <c r="Y6" i="11"/>
  <c r="Y7" i="11" s="1"/>
  <c r="Y8" i="11" s="1"/>
  <c r="S3" i="11"/>
  <c r="S5" i="11" s="1"/>
  <c r="V3" i="11"/>
  <c r="V4" i="11" s="1"/>
  <c r="V5" i="11" l="1"/>
  <c r="G26" i="4"/>
  <c r="V6" i="11" s="1"/>
  <c r="V7" i="11" s="1"/>
  <c r="V8" i="11" s="1"/>
  <c r="R6" i="11"/>
  <c r="R7" i="11" s="1"/>
  <c r="R8" i="11" s="1"/>
  <c r="I26" i="4"/>
  <c r="X6" i="11" s="1"/>
  <c r="X7" i="11" s="1"/>
  <c r="X8" i="11" s="1"/>
  <c r="X13" i="11" s="1"/>
  <c r="X14" i="11" s="1"/>
  <c r="D26" i="4"/>
  <c r="L26" i="4"/>
  <c r="AA6" i="11" s="1"/>
  <c r="AA7" i="11" s="1"/>
  <c r="AA8" i="11" s="1"/>
  <c r="Q6" i="11"/>
  <c r="Q7" i="11" s="1"/>
  <c r="Q8" i="11" s="1"/>
  <c r="Q13" i="11" s="1"/>
  <c r="Q14" i="11" s="1"/>
  <c r="M26" i="4"/>
  <c r="AB6" i="11" s="1"/>
  <c r="AB7" i="11" s="1"/>
  <c r="AB8" i="11" s="1"/>
  <c r="W5" i="11"/>
  <c r="W4" i="11"/>
  <c r="U3" i="11"/>
  <c r="AB3" i="11"/>
  <c r="Q3" i="11"/>
  <c r="X3" i="11"/>
  <c r="T5" i="11"/>
  <c r="S4" i="11"/>
  <c r="R3" i="11"/>
  <c r="T6" i="11"/>
  <c r="T7" i="11" s="1"/>
  <c r="T8" i="11" s="1"/>
  <c r="T13" i="11" s="1"/>
  <c r="T14" i="11" s="1"/>
  <c r="AA4" i="11"/>
  <c r="AA5" i="11"/>
  <c r="Z4" i="11"/>
  <c r="Z5" i="11"/>
  <c r="F26" i="4"/>
  <c r="K26" i="4"/>
  <c r="H26" i="4"/>
  <c r="Y13" i="11"/>
  <c r="AB13" i="11"/>
  <c r="S13" i="11"/>
  <c r="Y4" i="11"/>
  <c r="S6" i="11" l="1"/>
  <c r="AA13" i="11"/>
  <c r="AA14" i="11" s="1"/>
  <c r="V13" i="11"/>
  <c r="V14" i="11" s="1"/>
  <c r="U5" i="11"/>
  <c r="U4" i="11"/>
  <c r="AB5" i="11"/>
  <c r="AB4" i="11"/>
  <c r="R5" i="11"/>
  <c r="R13" i="11" s="1"/>
  <c r="R4" i="11"/>
  <c r="Q4" i="11"/>
  <c r="Q5" i="11"/>
  <c r="X5" i="11"/>
  <c r="X4" i="11"/>
  <c r="Z6" i="11"/>
  <c r="Z7" i="11" s="1"/>
  <c r="Z8" i="11" s="1"/>
  <c r="Z13" i="11" s="1"/>
  <c r="W6" i="11"/>
  <c r="W7" i="11" s="1"/>
  <c r="W8" i="11" s="1"/>
  <c r="W13" i="11" s="1"/>
  <c r="W14" i="11" s="1"/>
  <c r="U6" i="11"/>
  <c r="U7" i="11" s="1"/>
  <c r="U8" i="11" s="1"/>
  <c r="U13" i="11" s="1"/>
  <c r="S14" i="11"/>
  <c r="AB14" i="11"/>
  <c r="Y14" i="11"/>
  <c r="R14" i="11" l="1"/>
  <c r="U14" i="11"/>
  <c r="Z14" i="11"/>
  <c r="AD13" i="11"/>
  <c r="AD14" i="11" l="1"/>
</calcChain>
</file>

<file path=xl/sharedStrings.xml><?xml version="1.0" encoding="utf-8"?>
<sst xmlns="http://schemas.openxmlformats.org/spreadsheetml/2006/main" count="282" uniqueCount="110">
  <si>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</si>
  <si>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</si>
  <si>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</si>
  <si>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</si>
  <si>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</si>
  <si>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</si>
  <si>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</si>
  <si>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</si>
  <si>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</si>
  <si>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</si>
  <si>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</si>
  <si>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</si>
  <si>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</si>
  <si>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Date of Incident</t>
  </si>
  <si>
    <t>Quantity Reject</t>
  </si>
  <si>
    <t>On Time</t>
  </si>
  <si>
    <t>% On Time</t>
  </si>
  <si>
    <t>% Target</t>
  </si>
  <si>
    <t>Action No</t>
  </si>
  <si>
    <t>Target Date</t>
  </si>
  <si>
    <t>Delivery Performance</t>
  </si>
  <si>
    <t>Quality Performance</t>
  </si>
  <si>
    <t>Status</t>
  </si>
  <si>
    <t>Summary Status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</si>
  <si>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</si>
  <si>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</si>
  <si>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</si>
  <si>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</si>
  <si>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</si>
  <si>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</si>
  <si>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</si>
  <si>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</si>
  <si>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</si>
  <si>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</si>
  <si>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</si>
  <si>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Shadow Stock</t>
  </si>
  <si>
    <t>% OTIF</t>
  </si>
  <si>
    <t>Score</t>
  </si>
  <si>
    <t>Supplier Ranking</t>
  </si>
  <si>
    <t>A</t>
  </si>
  <si>
    <t>B</t>
  </si>
  <si>
    <t>C</t>
  </si>
  <si>
    <t>Period:</t>
  </si>
  <si>
    <t>SUPPLIER PERFORMANCE &amp; DATA</t>
  </si>
  <si>
    <t>Quantity of rejected deliveries (incoming, process &amp;customer issues)</t>
  </si>
  <si>
    <t>Total deliveries</t>
  </si>
  <si>
    <t>Target (%)</t>
  </si>
  <si>
    <t>Category</t>
  </si>
  <si>
    <t>C1</t>
  </si>
  <si>
    <t>C2</t>
  </si>
  <si>
    <t>C3</t>
  </si>
  <si>
    <t>Recurrent</t>
  </si>
  <si>
    <t>yes</t>
  </si>
  <si>
    <t>no</t>
  </si>
  <si>
    <t>type</t>
  </si>
  <si>
    <t>Reference number</t>
  </si>
  <si>
    <t>Total Quantity of incidents</t>
  </si>
  <si>
    <t xml:space="preserve">Reactivity on  incident answering </t>
  </si>
  <si>
    <t>Pilot
(Responsible person)</t>
  </si>
  <si>
    <t xml:space="preserve">Commodity: </t>
  </si>
  <si>
    <t>OTD</t>
  </si>
  <si>
    <t xml:space="preserve">Supplier Delivery Performance  - </t>
  </si>
  <si>
    <t>Supplier Name</t>
  </si>
  <si>
    <t>Assignment</t>
  </si>
  <si>
    <t>Total Deliveries</t>
  </si>
  <si>
    <t>No of incident</t>
  </si>
  <si>
    <t>Description/Root cause</t>
  </si>
  <si>
    <t>SQRR</t>
  </si>
  <si>
    <t>SQRR (%)</t>
  </si>
  <si>
    <t>Incidents indicators</t>
  </si>
  <si>
    <t>Quality Improvement Plan (QIP)</t>
  </si>
  <si>
    <t>EnerSys</t>
  </si>
  <si>
    <t>DOCUMENT NUMBER:</t>
  </si>
  <si>
    <t>DOCUMENT TITLE:</t>
  </si>
  <si>
    <t>PROPRIERTARY DOCUMENT</t>
  </si>
  <si>
    <t>GLOBAL QUALITY MANAGEMENT SYSTEM</t>
  </si>
  <si>
    <t>QMS-GFORM-014</t>
  </si>
  <si>
    <t>PROPRIERTARY 
DOCUMENT</t>
  </si>
  <si>
    <t>Supplier Quality Reject Rate - Supplier Name</t>
  </si>
  <si>
    <t>Supplier Quality Performance  - Supplier Name</t>
  </si>
  <si>
    <t>D5-(5Days) date</t>
  </si>
  <si>
    <t>D3 - (24h) date</t>
  </si>
  <si>
    <t>D7-
(10 Days) date</t>
  </si>
  <si>
    <t>SUPPLIER PERFORMANCE REPORT</t>
  </si>
  <si>
    <t>SUPPLIER PERFORMANCE RAPORT</t>
  </si>
  <si>
    <t>Overall Result</t>
  </si>
  <si>
    <t xml:space="preserve">Revision </t>
  </si>
  <si>
    <t>Release</t>
  </si>
  <si>
    <t>By</t>
  </si>
  <si>
    <t>Description of change</t>
  </si>
  <si>
    <t>Change NO.</t>
  </si>
  <si>
    <t>AA</t>
  </si>
  <si>
    <t>9/26/18</t>
  </si>
  <si>
    <t>J.Gaspari</t>
  </si>
  <si>
    <t>Initial Release</t>
  </si>
  <si>
    <t>ECO1002004</t>
  </si>
  <si>
    <t>No</t>
  </si>
  <si>
    <t>AB</t>
  </si>
  <si>
    <t>M. Jarnot</t>
  </si>
  <si>
    <t>Aligning with current practice</t>
  </si>
  <si>
    <t>C1/C1WR</t>
  </si>
  <si>
    <t>Committed Change</t>
  </si>
  <si>
    <t>ECO1002342</t>
  </si>
  <si>
    <t>NO</t>
  </si>
  <si>
    <r>
      <t>REVISION:</t>
    </r>
    <r>
      <rPr>
        <sz val="10"/>
        <color rgb="FFFF0000"/>
        <rFont val="Arial"/>
        <family val="2"/>
      </rPr>
      <t xml:space="preserve"> AB</t>
    </r>
    <r>
      <rPr>
        <sz val="10"/>
        <color indexed="8"/>
        <rFont val="Arial"/>
        <family val="2"/>
      </rPr>
      <t xml:space="preserve">                    SUPERCEDES: AA</t>
    </r>
    <r>
      <rPr>
        <sz val="10"/>
        <color rgb="FFFF000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                           CHANGE NO: </t>
    </r>
    <r>
      <rPr>
        <sz val="10"/>
        <color rgb="FFFF0000"/>
        <rFont val="Arial"/>
        <family val="2"/>
      </rPr>
      <t>ECO</t>
    </r>
    <r>
      <rPr>
        <sz val="10"/>
        <color indexed="8"/>
        <rFont val="Arial"/>
        <family val="2"/>
      </rPr>
      <t xml:space="preserve"> </t>
    </r>
    <r>
      <rPr>
        <sz val="10"/>
        <color rgb="FFFF0000"/>
        <rFont val="Arial"/>
        <family val="2"/>
      </rPr>
      <t>1002342</t>
    </r>
  </si>
  <si>
    <r>
      <t>REVISION:</t>
    </r>
    <r>
      <rPr>
        <sz val="10"/>
        <color rgb="FFFF0000"/>
        <rFont val="Arial"/>
        <family val="2"/>
      </rPr>
      <t xml:space="preserve"> AB</t>
    </r>
    <r>
      <rPr>
        <sz val="10"/>
        <color indexed="8"/>
        <rFont val="Arial"/>
        <family val="2"/>
      </rPr>
      <t xml:space="preserve">                       SUPERCEDES: </t>
    </r>
    <r>
      <rPr>
        <sz val="10"/>
        <rFont val="Arial"/>
        <family val="2"/>
      </rPr>
      <t xml:space="preserve">AA </t>
    </r>
    <r>
      <rPr>
        <sz val="10"/>
        <color indexed="8"/>
        <rFont val="Arial"/>
        <family val="2"/>
      </rPr>
      <t xml:space="preserve">                              CHANGE NO: </t>
    </r>
    <r>
      <rPr>
        <sz val="10"/>
        <color rgb="FFFF0000"/>
        <rFont val="Arial"/>
        <family val="2"/>
      </rPr>
      <t>ECO 1002342</t>
    </r>
  </si>
  <si>
    <r>
      <t>REVISION:</t>
    </r>
    <r>
      <rPr>
        <sz val="10"/>
        <color rgb="FFFF0000"/>
        <rFont val="Arial"/>
        <family val="2"/>
      </rPr>
      <t xml:space="preserve"> AB</t>
    </r>
    <r>
      <rPr>
        <sz val="10"/>
        <color indexed="8"/>
        <rFont val="Arial"/>
        <family val="2"/>
      </rPr>
      <t xml:space="preserve">                           SUPERCEDES: </t>
    </r>
    <r>
      <rPr>
        <sz val="10"/>
        <rFont val="Arial"/>
        <family val="2"/>
      </rPr>
      <t>AA</t>
    </r>
    <r>
      <rPr>
        <sz val="10"/>
        <color indexed="8"/>
        <rFont val="Arial"/>
        <family val="2"/>
      </rPr>
      <t xml:space="preserve">                                CHANGE NO: </t>
    </r>
    <r>
      <rPr>
        <sz val="10"/>
        <color rgb="FFFF0000"/>
        <rFont val="Arial"/>
        <family val="2"/>
      </rPr>
      <t>ECO 1002342</t>
    </r>
  </si>
  <si>
    <r>
      <t>REVISION:</t>
    </r>
    <r>
      <rPr>
        <sz val="10"/>
        <color rgb="FFFF0000"/>
        <rFont val="Arial"/>
        <family val="2"/>
      </rPr>
      <t xml:space="preserve"> AB
</t>
    </r>
    <r>
      <rPr>
        <sz val="10"/>
        <color indexed="8"/>
        <rFont val="Arial"/>
        <family val="2"/>
      </rPr>
      <t>SUPERCEDES:</t>
    </r>
    <r>
      <rPr>
        <sz val="10"/>
        <rFont val="Arial"/>
        <family val="2"/>
      </rPr>
      <t xml:space="preserve"> AA</t>
    </r>
    <r>
      <rPr>
        <sz val="10"/>
        <color indexed="8"/>
        <rFont val="Arial"/>
        <family val="2"/>
      </rPr>
      <t xml:space="preserve">
CHANGE NO: </t>
    </r>
    <r>
      <rPr>
        <sz val="10"/>
        <color rgb="FFFF0000"/>
        <rFont val="Arial"/>
        <family val="2"/>
      </rPr>
      <t>ECO 1002342</t>
    </r>
  </si>
  <si>
    <r>
      <t>REVISION:</t>
    </r>
    <r>
      <rPr>
        <sz val="10"/>
        <color rgb="FFFF0000"/>
        <rFont val="Arial"/>
        <family val="2"/>
      </rPr>
      <t xml:space="preserve"> AB
</t>
    </r>
    <r>
      <rPr>
        <sz val="10"/>
        <color indexed="8"/>
        <rFont val="Arial"/>
        <family val="2"/>
      </rPr>
      <t>SUPE</t>
    </r>
    <r>
      <rPr>
        <sz val="10"/>
        <rFont val="Arial"/>
        <family val="2"/>
      </rPr>
      <t>RCEDES: AA</t>
    </r>
    <r>
      <rPr>
        <sz val="10"/>
        <color indexed="8"/>
        <rFont val="Arial"/>
        <family val="2"/>
      </rPr>
      <t xml:space="preserve">
CHANGE NO: </t>
    </r>
    <r>
      <rPr>
        <sz val="10"/>
        <rFont val="Arial"/>
        <family val="2"/>
      </rPr>
      <t>ECO</t>
    </r>
    <r>
      <rPr>
        <sz val="10"/>
        <color rgb="FFFF0000"/>
        <rFont val="Arial"/>
        <family val="2"/>
      </rPr>
      <t xml:space="preserve"> 1002342</t>
    </r>
  </si>
  <si>
    <t>10/13/21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</si>
</sst>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yy"/>
    <numFmt numFmtId="165" formatCode="mmm"/>
    <numFmt numFmtId="166" formatCode="mmmm"/>
    <numFmt numFmtId="167" formatCode="0.0"/>
  </numFmts>
  <fonts count="59" x14ac:knownFonts="1">
    <font>
      <sz val="11"/>
      <color indexed="8"/>
      <name val="Calibri"/>
      <family val="2"/>
    </font>
    <font>
      <sz val="36"/>
      <color indexed="8"/>
      <name val="Calibri"/>
      <family val="2"/>
    </font>
    <font>
      <sz val="9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Calibri"/>
      <family val="2"/>
    </font>
    <font>
      <i/>
      <u/>
      <sz val="14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color indexed="9"/>
      <name val="Calibri"/>
      <family val="2"/>
    </font>
    <font>
      <b/>
      <sz val="12"/>
      <name val="Calibri"/>
      <family val="2"/>
    </font>
    <font>
      <i/>
      <u/>
      <sz val="14"/>
      <name val="Calibri"/>
      <family val="2"/>
    </font>
    <font>
      <b/>
      <sz val="10"/>
      <color indexed="8"/>
      <name val="Calibri"/>
      <family val="2"/>
    </font>
    <font>
      <i/>
      <u/>
      <sz val="14"/>
      <color indexed="8"/>
      <name val="Calibri"/>
      <family val="2"/>
      <charset val="238"/>
    </font>
    <font>
      <i/>
      <u/>
      <sz val="14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Wingdings"/>
      <charset val="2"/>
    </font>
    <font>
      <sz val="36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9"/>
      <color indexed="9"/>
      <name val="Calibri"/>
      <family val="2"/>
    </font>
    <font>
      <sz val="10"/>
      <color indexed="8"/>
      <name val="Calibri"/>
      <family val="2"/>
    </font>
    <font>
      <sz val="18"/>
      <color indexed="9"/>
      <name val="Calibri"/>
      <family val="2"/>
    </font>
    <font>
      <sz val="9"/>
      <color indexed="8"/>
      <name val="Calibri"/>
      <family val="2"/>
    </font>
    <font>
      <sz val="24"/>
      <color indexed="8"/>
      <name val="Calibri"/>
      <family val="2"/>
    </font>
    <font>
      <b/>
      <sz val="10"/>
      <color indexed="8"/>
      <name val="Calibri"/>
      <family val="2"/>
    </font>
    <font>
      <b/>
      <sz val="24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8"/>
      <name val="Calibri"/>
      <family val="2"/>
    </font>
    <font>
      <sz val="18"/>
      <color indexed="9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36"/>
      <name val="Calibri"/>
      <family val="2"/>
    </font>
    <font>
      <sz val="24"/>
      <name val="Calibri"/>
      <family val="2"/>
    </font>
    <font>
      <sz val="14"/>
      <name val="Calibri"/>
      <family val="2"/>
    </font>
    <font>
      <sz val="18"/>
      <color theme="0"/>
      <name val="Calibri"/>
      <family val="2"/>
    </font>
    <font>
      <b/>
      <sz val="10"/>
      <name val="Calibri"/>
      <family val="2"/>
      <charset val="238"/>
    </font>
    <font>
      <sz val="11"/>
      <color indexed="8"/>
      <name val="Arial"/>
      <family val="2"/>
    </font>
    <font>
      <sz val="36"/>
      <name val="Arial"/>
      <family val="2"/>
    </font>
    <font>
      <sz val="11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165" fontId="0" fillId="0" borderId="0" xfId="0" applyNumberFormat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left"/>
    </xf>
    <xf numFmtId="9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9" fillId="0" borderId="0" xfId="0" applyFont="1"/>
    <xf numFmtId="3" fontId="6" fillId="0" borderId="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165" fontId="16" fillId="0" borderId="0" xfId="0" applyNumberFormat="1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/>
    <xf numFmtId="0" fontId="23" fillId="2" borderId="2" xfId="0" applyFont="1" applyFill="1" applyBorder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/>
    <xf numFmtId="0" fontId="32" fillId="0" borderId="1" xfId="0" applyFont="1" applyBorder="1" applyAlignment="1">
      <alignment horizontal="right" vertical="center"/>
    </xf>
    <xf numFmtId="1" fontId="34" fillId="0" borderId="6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14" fontId="23" fillId="0" borderId="2" xfId="0" applyNumberFormat="1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14" fontId="23" fillId="0" borderId="9" xfId="0" applyNumberFormat="1" applyFont="1" applyBorder="1" applyAlignment="1" applyProtection="1">
      <alignment vertical="center"/>
      <protection locked="0"/>
    </xf>
    <xf numFmtId="14" fontId="16" fillId="0" borderId="2" xfId="0" applyNumberFormat="1" applyFont="1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1" fillId="0" borderId="0" xfId="0" applyFont="1" applyAlignment="1">
      <alignment horizontal="center" textRotation="180"/>
    </xf>
    <xf numFmtId="167" fontId="0" fillId="0" borderId="2" xfId="0" applyNumberFormat="1" applyBorder="1"/>
    <xf numFmtId="167" fontId="33" fillId="0" borderId="8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167" fontId="34" fillId="0" borderId="7" xfId="0" applyNumberFormat="1" applyFont="1" applyBorder="1" applyAlignment="1">
      <alignment horizontal="center" vertical="center"/>
    </xf>
    <xf numFmtId="167" fontId="9" fillId="0" borderId="0" xfId="0" applyNumberFormat="1" applyFont="1"/>
    <xf numFmtId="0" fontId="6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" vertical="center" wrapText="1"/>
    </xf>
    <xf numFmtId="165" fontId="6" fillId="5" borderId="4" xfId="0" applyNumberFormat="1" applyFont="1" applyFill="1" applyBorder="1" applyAlignment="1">
      <alignment horizontal="center" vertical="center"/>
    </xf>
    <xf numFmtId="165" fontId="21" fillId="5" borderId="2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0" fillId="4" borderId="0" xfId="0" applyFill="1"/>
    <xf numFmtId="10" fontId="6" fillId="4" borderId="2" xfId="0" applyNumberFormat="1" applyFont="1" applyFill="1" applyBorder="1" applyAlignment="1">
      <alignment horizontal="center" vertical="center"/>
    </xf>
    <xf numFmtId="9" fontId="6" fillId="4" borderId="2" xfId="0" applyNumberFormat="1" applyFont="1" applyFill="1" applyBorder="1" applyAlignment="1">
      <alignment horizontal="center" vertical="center"/>
    </xf>
    <xf numFmtId="10" fontId="0" fillId="4" borderId="2" xfId="0" applyNumberFormat="1" applyFill="1" applyBorder="1"/>
    <xf numFmtId="9" fontId="0" fillId="4" borderId="2" xfId="0" applyNumberFormat="1" applyFill="1" applyBorder="1"/>
    <xf numFmtId="0" fontId="21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  <protection hidden="1"/>
    </xf>
    <xf numFmtId="0" fontId="23" fillId="4" borderId="2" xfId="0" applyFont="1" applyFill="1" applyBorder="1" applyAlignment="1" applyProtection="1">
      <alignment horizontal="center" vertical="center"/>
      <protection locked="0"/>
    </xf>
    <xf numFmtId="0" fontId="42" fillId="0" borderId="0" xfId="0" applyFont="1"/>
    <xf numFmtId="0" fontId="6" fillId="5" borderId="2" xfId="0" applyFont="1" applyFill="1" applyBorder="1" applyAlignment="1">
      <alignment horizontal="center" vertical="center"/>
    </xf>
    <xf numFmtId="0" fontId="44" fillId="0" borderId="0" xfId="0" applyFont="1"/>
    <xf numFmtId="0" fontId="42" fillId="0" borderId="0" xfId="0" applyFont="1" applyAlignment="1">
      <alignment vertical="center"/>
    </xf>
    <xf numFmtId="0" fontId="48" fillId="0" borderId="0" xfId="0" applyFont="1"/>
    <xf numFmtId="0" fontId="42" fillId="0" borderId="0" xfId="0" applyFont="1" applyAlignment="1">
      <alignment horizontal="right" vertical="center"/>
    </xf>
    <xf numFmtId="164" fontId="42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right" vertical="center"/>
    </xf>
    <xf numFmtId="166" fontId="50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9" fontId="35" fillId="0" borderId="28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textRotation="90"/>
    </xf>
    <xf numFmtId="0" fontId="31" fillId="0" borderId="28" xfId="0" applyFont="1" applyBorder="1" applyAlignment="1">
      <alignment horizontal="center" textRotation="90"/>
    </xf>
    <xf numFmtId="0" fontId="11" fillId="0" borderId="28" xfId="0" applyFont="1" applyBorder="1" applyAlignment="1">
      <alignment horizontal="center" textRotation="90" wrapText="1"/>
    </xf>
    <xf numFmtId="0" fontId="55" fillId="0" borderId="9" xfId="0" applyFont="1" applyBorder="1" applyAlignment="1">
      <alignment horizontal="left" vertical="center" wrapText="1"/>
    </xf>
    <xf numFmtId="0" fontId="55" fillId="0" borderId="2" xfId="0" applyFont="1" applyBorder="1" applyAlignment="1">
      <alignment horizontal="left" vertical="center" wrapText="1"/>
    </xf>
    <xf numFmtId="0" fontId="55" fillId="0" borderId="3" xfId="0" applyFont="1" applyBorder="1" applyAlignment="1">
      <alignment vertical="center" wrapText="1"/>
    </xf>
    <xf numFmtId="0" fontId="55" fillId="0" borderId="2" xfId="0" applyFont="1" applyBorder="1" applyAlignment="1">
      <alignment vertical="center" wrapText="1"/>
    </xf>
    <xf numFmtId="0" fontId="56" fillId="0" borderId="9" xfId="0" applyFont="1" applyBorder="1"/>
    <xf numFmtId="0" fontId="56" fillId="0" borderId="2" xfId="0" applyFont="1" applyBorder="1"/>
    <xf numFmtId="0" fontId="56" fillId="0" borderId="3" xfId="0" applyFont="1" applyBorder="1"/>
    <xf numFmtId="0" fontId="51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57" fillId="0" borderId="9" xfId="0" applyFont="1" applyBorder="1"/>
    <xf numFmtId="49" fontId="57" fillId="0" borderId="2" xfId="0" applyNumberFormat="1" applyFont="1" applyBorder="1"/>
    <xf numFmtId="0" fontId="57" fillId="0" borderId="3" xfId="0" applyFont="1" applyBorder="1"/>
    <xf numFmtId="0" fontId="57" fillId="0" borderId="2" xfId="0" applyFont="1" applyBorder="1"/>
    <xf numFmtId="0" fontId="51" fillId="0" borderId="18" xfId="0" applyFont="1" applyBorder="1" applyAlignment="1">
      <alignment vertical="center"/>
    </xf>
    <xf numFmtId="0" fontId="51" fillId="0" borderId="19" xfId="0" applyFont="1" applyBorder="1" applyAlignment="1">
      <alignment vertical="center"/>
    </xf>
    <xf numFmtId="0" fontId="55" fillId="0" borderId="9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/>
    </xf>
    <xf numFmtId="0" fontId="56" fillId="0" borderId="3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1" fillId="0" borderId="18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0" fontId="51" fillId="0" borderId="23" xfId="0" applyFont="1" applyBorder="1" applyAlignment="1">
      <alignment horizontal="left" vertical="center" wrapText="1"/>
    </xf>
    <xf numFmtId="0" fontId="51" fillId="0" borderId="24" xfId="0" applyFont="1" applyBorder="1" applyAlignment="1">
      <alignment horizontal="left" vertical="center" wrapText="1"/>
    </xf>
    <xf numFmtId="0" fontId="51" fillId="0" borderId="25" xfId="0" applyFont="1" applyBorder="1" applyAlignment="1">
      <alignment horizontal="left" vertical="center" wrapText="1"/>
    </xf>
    <xf numFmtId="0" fontId="51" fillId="0" borderId="26" xfId="0" applyFont="1" applyBorder="1" applyAlignment="1">
      <alignment horizontal="left" vertical="center" wrapText="1"/>
    </xf>
    <xf numFmtId="0" fontId="53" fillId="0" borderId="18" xfId="0" applyFont="1" applyBorder="1" applyAlignment="1">
      <alignment horizontal="left" vertical="center"/>
    </xf>
    <xf numFmtId="0" fontId="53" fillId="0" borderId="19" xfId="0" applyFont="1" applyBorder="1" applyAlignment="1">
      <alignment horizontal="left" vertical="center"/>
    </xf>
    <xf numFmtId="0" fontId="51" fillId="0" borderId="18" xfId="0" applyFont="1" applyBorder="1" applyAlignment="1">
      <alignment horizontal="left" vertical="center"/>
    </xf>
    <xf numFmtId="0" fontId="51" fillId="0" borderId="19" xfId="0" applyFont="1" applyBorder="1" applyAlignment="1">
      <alignment horizontal="left" vertical="center"/>
    </xf>
    <xf numFmtId="0" fontId="51" fillId="0" borderId="20" xfId="0" applyFont="1" applyBorder="1" applyAlignment="1">
      <alignment horizontal="left" vertical="center"/>
    </xf>
    <xf numFmtId="0" fontId="54" fillId="0" borderId="19" xfId="0" applyFont="1" applyBorder="1" applyAlignment="1">
      <alignment horizontal="left" vertical="center"/>
    </xf>
    <xf numFmtId="0" fontId="54" fillId="0" borderId="20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53" fillId="0" borderId="18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17" fontId="4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1" fillId="0" borderId="27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left" vertical="center"/>
    </xf>
    <xf numFmtId="0" fontId="54" fillId="0" borderId="27" xfId="0" applyFont="1" applyBorder="1" applyAlignment="1">
      <alignment horizontal="left" vertical="center"/>
    </xf>
    <xf numFmtId="0" fontId="14" fillId="0" borderId="22" xfId="0" applyFont="1" applyBorder="1" applyAlignment="1">
      <alignment horizontal="center"/>
    </xf>
    <xf numFmtId="0" fontId="23" fillId="0" borderId="9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 applyProtection="1">
      <alignment horizontal="center" wrapText="1"/>
      <protection locked="0"/>
    </xf>
    <xf numFmtId="0" fontId="23" fillId="0" borderId="4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1" fillId="5" borderId="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49" fontId="21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1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23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17" fontId="23" fillId="0" borderId="9" xfId="0" applyNumberFormat="1" applyFont="1" applyBorder="1" applyAlignment="1" applyProtection="1">
      <alignment horizontal="center" vertical="center" wrapText="1"/>
      <protection locked="0"/>
    </xf>
    <xf numFmtId="49" fontId="2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4" xfId="0" applyNumberFormat="1" applyFont="1" applyFill="1" applyBorder="1" applyAlignment="1" applyProtection="1">
      <alignment horizontal="left" vertical="center" wrapText="1"/>
      <protection locked="0"/>
    </xf>
    <xf numFmtId="17" fontId="23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49" fontId="27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18" xfId="0" applyFont="1" applyBorder="1" applyAlignment="1">
      <alignment horizontal="left" vertical="center" wrapText="1"/>
    </xf>
    <xf numFmtId="0" fontId="51" fillId="0" borderId="19" xfId="0" applyFont="1" applyBorder="1" applyAlignment="1">
      <alignment horizontal="left" vertical="center" wrapText="1"/>
    </xf>
    <xf numFmtId="0" fontId="51" fillId="0" borderId="20" xfId="0" applyFont="1" applyBorder="1" applyAlignment="1">
      <alignment horizontal="left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48" fillId="0" borderId="0" xfId="0" applyFont="1" applyProtection="1">
      <protection locked="0"/>
    </xf>
    <xf numFmtId="166" fontId="49" fillId="0" borderId="0" xfId="0" applyNumberFormat="1" applyFont="1" applyAlignment="1" applyProtection="1">
      <alignment horizontal="left"/>
      <protection locked="0"/>
    </xf>
    <xf numFmtId="1" fontId="40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0" fillId="0" borderId="2" xfId="0" applyBorder="1" applyProtection="1">
      <protection locked="0"/>
    </xf>
    <xf numFmtId="0" fontId="20" fillId="5" borderId="2" xfId="0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16" fillId="0" borderId="0" xfId="0" applyFont="1" applyProtection="1"/>
    <xf numFmtId="0" fontId="25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vertical="center"/>
    </xf>
    <xf numFmtId="0" fontId="21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21" fillId="5" borderId="10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/>
    </xf>
    <xf numFmtId="0" fontId="21" fillId="5" borderId="15" xfId="0" applyFont="1" applyFill="1" applyBorder="1" applyAlignment="1" applyProtection="1">
      <alignment horizontal="center" vertical="center"/>
    </xf>
    <xf numFmtId="0" fontId="21" fillId="5" borderId="11" xfId="0" applyFont="1" applyFill="1" applyBorder="1" applyAlignment="1" applyProtection="1">
      <alignment horizontal="center" vertical="center"/>
    </xf>
    <xf numFmtId="0" fontId="23" fillId="5" borderId="9" xfId="0" applyFont="1" applyFill="1" applyBorder="1" applyAlignment="1" applyProtection="1">
      <alignment horizontal="center" vertical="center" wrapText="1"/>
    </xf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1" fillId="5" borderId="5" xfId="0" applyFont="1" applyFill="1" applyBorder="1" applyAlignment="1" applyProtection="1">
      <alignment horizontal="center" vertical="center" wrapText="1"/>
    </xf>
    <xf numFmtId="0" fontId="21" fillId="5" borderId="12" xfId="0" applyFont="1" applyFill="1" applyBorder="1" applyAlignment="1" applyProtection="1">
      <alignment horizontal="center" vertical="center" wrapText="1"/>
    </xf>
    <xf numFmtId="0" fontId="21" fillId="5" borderId="12" xfId="0" applyFont="1" applyFill="1" applyBorder="1" applyAlignment="1" applyProtection="1">
      <alignment horizontal="center" vertical="center"/>
    </xf>
    <xf numFmtId="0" fontId="21" fillId="5" borderId="16" xfId="0" applyFont="1" applyFill="1" applyBorder="1" applyAlignment="1" applyProtection="1">
      <alignment horizontal="center" vertical="center"/>
    </xf>
    <xf numFmtId="0" fontId="21" fillId="5" borderId="13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indexed="22"/>
      </font>
      <fill>
        <patternFill>
          <bgColor indexed="22"/>
        </patternFill>
      </fill>
    </dxf>
    <dxf>
      <font>
        <color rgb="FF00B050"/>
      </font>
    </dxf>
    <dxf>
      <font>
        <color rgb="FFFFFF00"/>
      </font>
    </dxf>
    <dxf>
      <font>
        <color rgb="FFFFC000"/>
      </font>
    </dxf>
    <dxf>
      <font>
        <color rgb="FFFF0000"/>
      </font>
    </dxf>
    <dxf>
      <font>
        <condense val="0"/>
        <extend val="0"/>
        <color indexed="57"/>
      </font>
      <fill>
        <patternFill>
          <bgColor indexed="57"/>
        </patternFill>
      </fill>
    </dxf>
    <dxf>
      <font>
        <condense val="0"/>
        <extend val="0"/>
        <color indexed="51"/>
      </font>
      <fill>
        <patternFill>
          <bgColor indexed="5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98012473916713E-2"/>
          <c:y val="4.9584850280811693E-2"/>
          <c:w val="0.83841735742036638"/>
          <c:h val="0.833492367847429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'OTD '!$A$26</c:f>
              <c:strCache>
                <c:ptCount val="1"/>
                <c:pt idx="0">
                  <c:v>Total Deliveries</c:v>
                </c:pt>
              </c:strCache>
            </c:strRef>
          </c:tx>
          <c:spPr>
            <a:gradFill flip="none" rotWithShape="1">
              <a:gsLst>
                <a:gs pos="0">
                  <a:srgbClr val="0070C0">
                    <a:shade val="30000"/>
                    <a:satMod val="115000"/>
                  </a:srgbClr>
                </a:gs>
                <a:gs pos="50000">
                  <a:srgbClr val="0070C0">
                    <a:shade val="67500"/>
                    <a:satMod val="115000"/>
                  </a:srgbClr>
                </a:gs>
                <a:gs pos="100000">
                  <a:srgbClr val="0070C0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ln w="12700">
              <a:solidFill>
                <a:srgbClr val="0066CC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'OTD 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'OTD '!$B$26:$M$26</c:f>
              <c:numCache>
                <c:formatCode>#,##0</c:formatCode>
                <c:ptCount val="12"/>
                <c:pt idx="0">
                  <c:v>2</c:v>
                </c:pt>
                <c:pt idx="1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4-4933-9042-C5345B90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46848"/>
        <c:axId val="117648384"/>
      </c:barChart>
      <c:lineChart>
        <c:grouping val="standard"/>
        <c:varyColors val="0"/>
        <c:ser>
          <c:idx val="1"/>
          <c:order val="1"/>
          <c:tx>
            <c:strRef>
              <c:f>'OTD '!$A$28</c:f>
              <c:strCache>
                <c:ptCount val="1"/>
                <c:pt idx="0">
                  <c:v>% On Time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'OTD 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'OTD '!$B$28:$M$28</c:f>
              <c:numCache>
                <c:formatCode>0.00%</c:formatCode>
                <c:ptCount val="12"/>
                <c:pt idx="0">
                  <c:v>1</c:v>
                </c:pt>
                <c:pt idx="1">
                  <c:v>0.33333333333333331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4-4933-9042-C5345B901CE8}"/>
            </c:ext>
          </c:extLst>
        </c:ser>
        <c:ser>
          <c:idx val="2"/>
          <c:order val="2"/>
          <c:tx>
            <c:strRef>
              <c:f>'OTD '!$A$29</c:f>
              <c:strCache>
                <c:ptCount val="1"/>
                <c:pt idx="0">
                  <c:v>% Target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'OTD 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'OTD '!$B$29:$M$29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A4-4933-9042-C5345B90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54656"/>
        <c:axId val="117656192"/>
      </c:lineChart>
      <c:catAx>
        <c:axId val="1176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648384"/>
        <c:crosses val="autoZero"/>
        <c:auto val="1"/>
        <c:lblAlgn val="ctr"/>
        <c:lblOffset val="100"/>
        <c:noMultiLvlLbl val="0"/>
      </c:catAx>
      <c:valAx>
        <c:axId val="11764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Total deliveries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7.320644216691069E-3"/>
              <c:y val="0.268818050969435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646848"/>
        <c:crosses val="autoZero"/>
        <c:crossBetween val="between"/>
      </c:valAx>
      <c:catAx>
        <c:axId val="11765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7656192"/>
        <c:crosses val="autoZero"/>
        <c:auto val="1"/>
        <c:lblAlgn val="ctr"/>
        <c:lblOffset val="100"/>
        <c:noMultiLvlLbl val="0"/>
      </c:catAx>
      <c:valAx>
        <c:axId val="11765619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% On Time Delivery</a:t>
                </a:r>
              </a:p>
            </c:rich>
          </c:tx>
          <c:layout>
            <c:manualLayout>
              <c:xMode val="edge"/>
              <c:yMode val="edge"/>
              <c:x val="0.8988690050107373"/>
              <c:y val="0.310052028020946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7654656"/>
        <c:crosses val="max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baseline="0">
                <a:effectLst/>
              </a:rPr>
              <a:t>Supplier Quality Reject Rate </a:t>
            </a:r>
            <a:endParaRPr lang="pl-PL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SQRR!$A$24</c:f>
              <c:strCache>
                <c:ptCount val="1"/>
                <c:pt idx="0">
                  <c:v>Quantity of rejected deliveries (incoming, process &amp;customer issues)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SQRR!$B$23:$M$23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SQRR!$B$24:$M$24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106-4274-BCC6-434BE2A0E74B}"/>
            </c:ext>
          </c:extLst>
        </c:ser>
        <c:ser>
          <c:idx val="1"/>
          <c:order val="1"/>
          <c:tx>
            <c:strRef>
              <c:f>SQRR!$A$25</c:f>
              <c:strCache>
                <c:ptCount val="1"/>
                <c:pt idx="0">
                  <c:v>Total deliveries</c:v>
                </c:pt>
              </c:strCache>
            </c:strRef>
          </c:tx>
          <c:spPr>
            <a:gradFill flip="none" rotWithShape="1">
              <a:gsLst>
                <a:gs pos="0">
                  <a:srgbClr val="0070C0">
                    <a:shade val="30000"/>
                    <a:satMod val="115000"/>
                  </a:srgbClr>
                </a:gs>
                <a:gs pos="50000">
                  <a:srgbClr val="0070C0">
                    <a:shade val="67500"/>
                    <a:satMod val="115000"/>
                  </a:srgbClr>
                </a:gs>
                <a:gs pos="100000">
                  <a:srgbClr val="0070C0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SQRR!$B$23:$M$23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SQRR!$B$25:$M$25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2106-4274-BCC6-434BE2A0E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242128"/>
        <c:axId val="291242456"/>
      </c:barChart>
      <c:lineChart>
        <c:grouping val="standard"/>
        <c:varyColors val="0"/>
        <c:ser>
          <c:idx val="2"/>
          <c:order val="2"/>
          <c:tx>
            <c:strRef>
              <c:f>SQRR!$A$26</c:f>
              <c:strCache>
                <c:ptCount val="1"/>
                <c:pt idx="0">
                  <c:v>SQRR (%)</c:v>
                </c:pt>
              </c:strCache>
            </c:strRef>
          </c:tx>
          <c:spPr>
            <a:ln w="12700" cap="sq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SQRR!$B$23:$M$23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SQRR!$B$26:$M$26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06-4274-BCC6-434BE2A0E74B}"/>
            </c:ext>
          </c:extLst>
        </c:ser>
        <c:ser>
          <c:idx val="3"/>
          <c:order val="3"/>
          <c:tx>
            <c:strRef>
              <c:f>SQRR!$A$27</c:f>
              <c:strCache>
                <c:ptCount val="1"/>
                <c:pt idx="0">
                  <c:v>Target (%)</c:v>
                </c:pt>
              </c:strCache>
            </c:strRef>
          </c:tx>
          <c:spPr>
            <a:ln w="63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SQRR!$B$23:$M$23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SQRR!$B$27:$M$27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06-4274-BCC6-434BE2A0E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42784"/>
        <c:axId val="519236560"/>
      </c:lineChart>
      <c:catAx>
        <c:axId val="29124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42456"/>
        <c:crosses val="autoZero"/>
        <c:auto val="1"/>
        <c:lblAlgn val="ctr"/>
        <c:lblOffset val="100"/>
        <c:noMultiLvlLbl val="0"/>
      </c:catAx>
      <c:valAx>
        <c:axId val="29124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42128"/>
        <c:crosses val="autoZero"/>
        <c:crossBetween val="between"/>
      </c:valAx>
      <c:valAx>
        <c:axId val="51923656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42784"/>
        <c:crosses val="max"/>
        <c:crossBetween val="between"/>
      </c:valAx>
      <c:catAx>
        <c:axId val="2912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236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050" b="1"/>
              <a:t>Supplier Quality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174301835507632E-2"/>
          <c:y val="0.1331548757170172"/>
          <c:w val="0.89996203127396179"/>
          <c:h val="0.6983044519052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'Incidents indicators'!$A$26</c:f>
              <c:strCache>
                <c:ptCount val="1"/>
                <c:pt idx="0">
                  <c:v>Total Quantity of incidents</c:v>
                </c:pt>
              </c:strCache>
            </c:strRef>
          </c:tx>
          <c:spPr>
            <a:gradFill flip="none" rotWithShape="1">
              <a:gsLst>
                <a:gs pos="0">
                  <a:srgbClr val="0070C0">
                    <a:shade val="30000"/>
                    <a:satMod val="115000"/>
                  </a:srgbClr>
                </a:gs>
                <a:gs pos="50000">
                  <a:srgbClr val="0070C0">
                    <a:shade val="67500"/>
                    <a:satMod val="115000"/>
                  </a:srgbClr>
                </a:gs>
                <a:gs pos="100000">
                  <a:srgbClr val="0070C0">
                    <a:shade val="100000"/>
                    <a:satMod val="115000"/>
                  </a:srgbClr>
                </a:gs>
              </a:gsLst>
              <a:lin ang="27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'Incidents indicators'!$B$25:$M$25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'Incidents indicators'!$B$26:$M$26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5-48CC-9A6A-6E8F125FB116}"/>
            </c:ext>
          </c:extLst>
        </c:ser>
        <c:ser>
          <c:idx val="1"/>
          <c:order val="1"/>
          <c:tx>
            <c:strRef>
              <c:f>'Incidents indicators'!$A$27</c:f>
              <c:strCache>
                <c:ptCount val="1"/>
                <c:pt idx="0">
                  <c:v>C1/C1WR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'Incidents indicators'!$B$25:$M$25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'Incidents indicators'!$B$27:$M$27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5-48CC-9A6A-6E8F125F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828888"/>
        <c:axId val="612830856"/>
      </c:barChart>
      <c:catAx>
        <c:axId val="61282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0856"/>
        <c:crosses val="autoZero"/>
        <c:auto val="1"/>
        <c:lblAlgn val="ctr"/>
        <c:lblOffset val="100"/>
        <c:noMultiLvlLbl val="0"/>
      </c:catAx>
      <c:valAx>
        <c:axId val="61283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2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41910</xdr:rowOff>
    </xdr:from>
    <xdr:to>
      <xdr:col>12</xdr:col>
      <xdr:colOff>457200</xdr:colOff>
      <xdr:row>23</xdr:row>
      <xdr:rowOff>110490</xdr:rowOff>
    </xdr:to>
    <xdr:graphicFrame macro="">
      <xdr:nvGraphicFramePr>
        <xdr:cNvPr id="7251" name="Chart 2">
          <a:extLst>
            <a:ext uri="{FF2B5EF4-FFF2-40B4-BE49-F238E27FC236}">
              <a16:creationId xmlns:a16="http://schemas.microsoft.com/office/drawing/2014/main" id="{00000000-0008-0000-0500-00005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</xdr:colOff>
      <xdr:row>5</xdr:row>
      <xdr:rowOff>136525</xdr:rowOff>
    </xdr:from>
    <xdr:to>
      <xdr:col>9</xdr:col>
      <xdr:colOff>381000</xdr:colOff>
      <xdr:row>20</xdr:row>
      <xdr:rowOff>117475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F7C071C-86EB-4627-A3B8-6F8B024262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396874</xdr:colOff>
      <xdr:row>5</xdr:row>
      <xdr:rowOff>107950</xdr:rowOff>
    </xdr:from>
    <xdr:to>
      <xdr:col>12</xdr:col>
      <xdr:colOff>209549</xdr:colOff>
      <xdr:row>22</xdr:row>
      <xdr:rowOff>142875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12CB342-904D-4845-BD07-517F2A40E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44"/>
  <sheetViews>
    <sheetView showGridLines="0" topLeftCell="A12" zoomScale="80" zoomScaleNormal="80" zoomScaleSheetLayoutView="100" workbookViewId="0">
      <selection activeCell="A41" sqref="A41:I43"/>
    </sheetView>
  </sheetViews>
  <sheetFormatPr defaultColWidth="9.140625" defaultRowHeight="14.25" x14ac:dyDescent="0.2"/>
  <cols>
    <col min="1" max="4" width="9.140625" style="60" customWidth="1"/>
    <col min="5" max="5" width="30.140625" style="60" bestFit="1" customWidth="1"/>
    <col min="6" max="6" width="9.140625" style="60" customWidth="1"/>
    <col min="7" max="7" width="12.85546875" style="60" customWidth="1"/>
    <col min="8" max="8" width="12.42578125" style="60" customWidth="1"/>
    <col min="9" max="9" width="13.5703125" style="60" customWidth="1"/>
    <col min="10" max="10" width="0.28515625" style="60" customWidth="1"/>
    <col min="11" max="16384" width="9.140625" style="60"/>
  </cols>
  <sheetData>
    <row r="1" spans="1:10" ht="15" thickBot="1" x14ac:dyDescent="0.25"/>
    <row r="2" spans="1:10" s="63" customFormat="1" ht="34.5" customHeight="1" thickBot="1" x14ac:dyDescent="0.3">
      <c r="B2" s="111" t="s">
        <v>71</v>
      </c>
      <c r="C2" s="112"/>
      <c r="D2" s="112"/>
      <c r="E2" s="114" t="s">
        <v>75</v>
      </c>
      <c r="F2" s="114"/>
      <c r="G2" s="115"/>
      <c r="H2" s="102" t="s">
        <v>74</v>
      </c>
      <c r="I2" s="103"/>
      <c r="J2" s="104"/>
    </row>
    <row r="3" spans="1:10" s="63" customFormat="1" ht="22.5" customHeight="1" thickBot="1" x14ac:dyDescent="0.3">
      <c r="B3" s="113" t="s">
        <v>72</v>
      </c>
      <c r="C3" s="114"/>
      <c r="D3" s="114"/>
      <c r="E3" s="114" t="s">
        <v>76</v>
      </c>
      <c r="F3" s="114"/>
      <c r="G3" s="115"/>
      <c r="H3" s="105" t="s">
        <v>104</v>
      </c>
      <c r="I3" s="106"/>
      <c r="J3" s="107"/>
    </row>
    <row r="4" spans="1:10" s="63" customFormat="1" ht="30.75" customHeight="1" thickBot="1" x14ac:dyDescent="0.3">
      <c r="B4" s="113" t="s">
        <v>73</v>
      </c>
      <c r="C4" s="114"/>
      <c r="D4" s="114"/>
      <c r="E4" s="116" t="s">
        <v>83</v>
      </c>
      <c r="F4" s="116"/>
      <c r="G4" s="117"/>
      <c r="H4" s="108"/>
      <c r="I4" s="109"/>
      <c r="J4" s="110"/>
    </row>
    <row r="10" spans="1:10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</row>
    <row r="11" spans="1:10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0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</row>
    <row r="13" spans="1:10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</row>
    <row r="14" spans="1:10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x14ac:dyDescent="0.2">
      <c r="A15" s="120" t="s">
        <v>43</v>
      </c>
      <c r="B15" s="120"/>
      <c r="C15" s="120"/>
      <c r="D15" s="120"/>
      <c r="E15" s="120"/>
      <c r="F15" s="120"/>
      <c r="G15" s="120"/>
      <c r="H15" s="120"/>
      <c r="I15" s="120"/>
      <c r="J15" s="120"/>
    </row>
    <row r="16" spans="1:10" x14ac:dyDescent="0.2">
      <c r="A16" s="120"/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x14ac:dyDescent="0.2">
      <c r="A17" s="62"/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15.75" customHeight="1" x14ac:dyDescent="0.2">
      <c r="A18" s="121" t="s">
        <v>62</v>
      </c>
      <c r="B18" s="121"/>
      <c r="C18" s="121"/>
      <c r="D18" s="121"/>
      <c r="E18" s="121"/>
      <c r="F18" s="121"/>
      <c r="G18" s="121"/>
      <c r="H18" s="121"/>
      <c r="I18" s="121"/>
      <c r="J18" s="121"/>
    </row>
    <row r="19" spans="1:10" ht="14.65" customHeight="1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</row>
    <row r="21" spans="1:10" ht="20.25" customHeight="1" x14ac:dyDescent="0.25">
      <c r="A21" s="122"/>
      <c r="B21" s="122"/>
      <c r="C21" s="63"/>
      <c r="D21" s="63"/>
      <c r="E21" s="194" t="s">
        <v>59</v>
      </c>
      <c r="F21" s="122"/>
      <c r="G21" s="122"/>
      <c r="H21" s="122"/>
    </row>
    <row r="22" spans="1:10" ht="20.100000000000001" customHeight="1" x14ac:dyDescent="0.25">
      <c r="A22" s="118"/>
      <c r="B22" s="118"/>
      <c r="E22" s="64"/>
    </row>
    <row r="23" spans="1:10" ht="20.100000000000001" customHeight="1" x14ac:dyDescent="0.25">
      <c r="A23" s="118"/>
      <c r="B23" s="118"/>
      <c r="E23" s="64"/>
    </row>
    <row r="24" spans="1:10" ht="20.100000000000001" customHeight="1" x14ac:dyDescent="0.25">
      <c r="A24" s="118"/>
      <c r="B24" s="118"/>
      <c r="E24" s="64"/>
    </row>
    <row r="25" spans="1:10" ht="20.100000000000001" customHeight="1" x14ac:dyDescent="0.25">
      <c r="A25" s="118"/>
      <c r="B25" s="118"/>
      <c r="E25" s="64"/>
    </row>
    <row r="26" spans="1:10" ht="20.100000000000001" customHeight="1" x14ac:dyDescent="0.2">
      <c r="A26" s="118"/>
      <c r="B26" s="118"/>
    </row>
    <row r="27" spans="1:10" ht="20.100000000000001" customHeight="1" x14ac:dyDescent="0.2">
      <c r="A27" s="118"/>
      <c r="B27" s="118"/>
    </row>
    <row r="28" spans="1:10" ht="20.100000000000001" customHeight="1" x14ac:dyDescent="0.2">
      <c r="A28" s="118"/>
      <c r="B28" s="118"/>
    </row>
    <row r="29" spans="1:10" ht="20.100000000000001" customHeight="1" x14ac:dyDescent="0.2">
      <c r="A29" s="118"/>
      <c r="B29" s="118"/>
    </row>
    <row r="30" spans="1:10" ht="20.100000000000001" customHeight="1" x14ac:dyDescent="0.2">
      <c r="A30" s="118"/>
      <c r="B30" s="118"/>
    </row>
    <row r="31" spans="1:10" ht="20.100000000000001" customHeight="1" x14ac:dyDescent="0.2">
      <c r="A31" s="118"/>
      <c r="B31" s="118"/>
    </row>
    <row r="32" spans="1:10" ht="20.100000000000001" customHeight="1" x14ac:dyDescent="0.2">
      <c r="A32" s="118"/>
      <c r="B32" s="118"/>
    </row>
    <row r="33" spans="1:10" ht="20.100000000000001" customHeight="1" x14ac:dyDescent="0.2">
      <c r="A33" s="118"/>
      <c r="B33" s="118"/>
    </row>
    <row r="36" spans="1:10" x14ac:dyDescent="0.2">
      <c r="I36" s="65"/>
      <c r="J36" s="66"/>
    </row>
    <row r="37" spans="1:10" ht="15.75" x14ac:dyDescent="0.25">
      <c r="H37" s="67" t="s">
        <v>42</v>
      </c>
      <c r="I37" s="195"/>
      <c r="J37" s="68"/>
    </row>
    <row r="41" spans="1:10" x14ac:dyDescent="0.2">
      <c r="A41" s="78" t="s">
        <v>86</v>
      </c>
      <c r="B41" s="79" t="s">
        <v>87</v>
      </c>
      <c r="C41" s="80" t="s">
        <v>88</v>
      </c>
      <c r="D41" s="93" t="s">
        <v>89</v>
      </c>
      <c r="E41" s="94"/>
      <c r="F41" s="95"/>
      <c r="G41" s="81" t="s">
        <v>90</v>
      </c>
      <c r="H41" s="93" t="s">
        <v>101</v>
      </c>
      <c r="I41" s="95"/>
    </row>
    <row r="42" spans="1:10" x14ac:dyDescent="0.2">
      <c r="A42" s="82" t="s">
        <v>91</v>
      </c>
      <c r="B42" s="83" t="s">
        <v>92</v>
      </c>
      <c r="C42" s="84" t="s">
        <v>93</v>
      </c>
      <c r="D42" s="96" t="s">
        <v>94</v>
      </c>
      <c r="E42" s="97"/>
      <c r="F42" s="98"/>
      <c r="G42" s="83" t="s">
        <v>95</v>
      </c>
      <c r="H42" s="96" t="s">
        <v>96</v>
      </c>
      <c r="I42" s="98"/>
    </row>
    <row r="43" spans="1:10" x14ac:dyDescent="0.2">
      <c r="A43" s="87" t="s">
        <v>97</v>
      </c>
      <c r="B43" s="88" t="s">
        <v>109</v>
      </c>
      <c r="C43" s="89" t="s">
        <v>98</v>
      </c>
      <c r="D43" s="99" t="s">
        <v>99</v>
      </c>
      <c r="E43" s="100"/>
      <c r="F43" s="101"/>
      <c r="G43" s="90" t="s">
        <v>102</v>
      </c>
      <c r="H43" s="99" t="s">
        <v>103</v>
      </c>
      <c r="I43" s="101"/>
    </row>
    <row r="44" spans="1:10" x14ac:dyDescent="0.2">
      <c r="A44" s="85"/>
      <c r="B44" s="85"/>
      <c r="C44" s="85"/>
      <c r="D44" s="85"/>
      <c r="E44" s="85"/>
      <c r="F44" s="85"/>
      <c r="G44" s="85"/>
      <c r="H44" s="85"/>
      <c r="I44" s="85"/>
    </row>
  </sheetData>
  <sheetProtection algorithmName="SHA-512" hashValue="WXt1Xb7OgEw/dvSe6hCLCpHXQ1Q4745GnT6yayuBUsZTHP9NOhQNUx+W7Ez8YSmBPe0+CbJhe+RM4HgDV0McHA==" saltValue="D2ocHjjrm5QTjzl8YQtISQ==" spinCount="100000" sheet="1" objects="1" scenarios="1"/>
  <mergeCells count="31">
    <mergeCell ref="A22:B22"/>
    <mergeCell ref="A31:B31"/>
    <mergeCell ref="A23:B23"/>
    <mergeCell ref="A24:B24"/>
    <mergeCell ref="A10:J12"/>
    <mergeCell ref="A15:J16"/>
    <mergeCell ref="A18:J19"/>
    <mergeCell ref="A30:B30"/>
    <mergeCell ref="A21:B21"/>
    <mergeCell ref="F21:H21"/>
    <mergeCell ref="A33:B33"/>
    <mergeCell ref="A25:B25"/>
    <mergeCell ref="A26:B26"/>
    <mergeCell ref="A27:B27"/>
    <mergeCell ref="A28:B28"/>
    <mergeCell ref="A29:B29"/>
    <mergeCell ref="A32:B32"/>
    <mergeCell ref="H2:J2"/>
    <mergeCell ref="H3:J4"/>
    <mergeCell ref="B2:D2"/>
    <mergeCell ref="B3:D3"/>
    <mergeCell ref="B4:D4"/>
    <mergeCell ref="E2:G2"/>
    <mergeCell ref="E3:G3"/>
    <mergeCell ref="E4:G4"/>
    <mergeCell ref="D41:F41"/>
    <mergeCell ref="H41:I41"/>
    <mergeCell ref="D42:F42"/>
    <mergeCell ref="H42:I42"/>
    <mergeCell ref="D43:F43"/>
    <mergeCell ref="H43:I43"/>
  </mergeCells>
  <phoneticPr fontId="0" type="noConversion"/>
  <printOptions horizontalCentered="1"/>
  <pageMargins left="0.43307086614173201" right="0.43307086614173201" top="0.27559055118110198" bottom="0.31496062992126" header="0.31496062992126" footer="0.31496062992126"/>
  <pageSetup paperSize="9" scale="76" orientation="portrait" r:id="rId1"/>
  <headerFooter>
    <oddFooter>&amp;L&amp;P of &amp;N&amp;R&amp;A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I36"/>
  <sheetViews>
    <sheetView showGridLines="0" topLeftCell="A7" zoomScaleNormal="100" zoomScaleSheetLayoutView="130" workbookViewId="0">
      <selection activeCell="E13" sqref="E13"/>
    </sheetView>
  </sheetViews>
  <sheetFormatPr defaultColWidth="9.140625" defaultRowHeight="15" x14ac:dyDescent="0.25"/>
  <cols>
    <col min="1" max="1" width="6.7109375" style="22" customWidth="1"/>
    <col min="2" max="2" width="11.140625" style="22" customWidth="1"/>
    <col min="3" max="3" width="18.5703125" style="22" customWidth="1"/>
    <col min="4" max="4" width="10.7109375" style="22" customWidth="1"/>
    <col min="5" max="5" width="14.85546875" style="22" customWidth="1"/>
    <col min="6" max="7" width="11" style="22" customWidth="1"/>
    <col min="8" max="8" width="27" style="22" customWidth="1"/>
    <col min="9" max="9" width="7" style="22" customWidth="1"/>
    <col min="10" max="16384" width="9.140625" style="22"/>
  </cols>
  <sheetData>
    <row r="1" spans="1:9" ht="15.75" thickBot="1" x14ac:dyDescent="0.3"/>
    <row r="2" spans="1:9" ht="26.25" customHeight="1" thickBot="1" x14ac:dyDescent="0.3">
      <c r="B2" s="134" t="s">
        <v>71</v>
      </c>
      <c r="C2" s="135"/>
      <c r="D2" s="114" t="s">
        <v>75</v>
      </c>
      <c r="E2" s="114"/>
      <c r="F2" s="114"/>
      <c r="G2" s="114"/>
      <c r="H2" s="102" t="s">
        <v>77</v>
      </c>
      <c r="I2" s="104"/>
    </row>
    <row r="3" spans="1:9" ht="26.25" customHeight="1" thickBot="1" x14ac:dyDescent="0.3">
      <c r="B3" s="91" t="s">
        <v>72</v>
      </c>
      <c r="C3" s="92"/>
      <c r="D3" s="114" t="s">
        <v>76</v>
      </c>
      <c r="E3" s="114"/>
      <c r="F3" s="114"/>
      <c r="G3" s="114"/>
      <c r="H3" s="105" t="s">
        <v>105</v>
      </c>
      <c r="I3" s="107"/>
    </row>
    <row r="4" spans="1:9" ht="26.25" customHeight="1" thickBot="1" x14ac:dyDescent="0.3">
      <c r="B4" s="91" t="s">
        <v>73</v>
      </c>
      <c r="C4" s="92"/>
      <c r="D4" s="116" t="s">
        <v>84</v>
      </c>
      <c r="E4" s="116"/>
      <c r="F4" s="116"/>
      <c r="G4" s="116"/>
      <c r="H4" s="108"/>
      <c r="I4" s="110"/>
    </row>
    <row r="6" spans="1:9" x14ac:dyDescent="0.25">
      <c r="A6" s="123" t="str">
        <f>'Front Sheet'!$A$18</f>
        <v>Supplier Name</v>
      </c>
      <c r="B6" s="123"/>
      <c r="C6" s="123"/>
      <c r="D6" s="123"/>
      <c r="E6" s="123"/>
      <c r="F6" s="123"/>
      <c r="G6" s="123"/>
      <c r="H6" s="123"/>
      <c r="I6" s="123"/>
    </row>
    <row r="7" spans="1:9" x14ac:dyDescent="0.25">
      <c r="A7" s="123"/>
      <c r="B7" s="123"/>
      <c r="C7" s="123"/>
      <c r="D7" s="123"/>
      <c r="E7" s="123"/>
      <c r="F7" s="123"/>
      <c r="G7" s="123"/>
      <c r="H7" s="123"/>
      <c r="I7" s="123"/>
    </row>
    <row r="8" spans="1:9" x14ac:dyDescent="0.25">
      <c r="A8" s="123" t="s">
        <v>23</v>
      </c>
      <c r="B8" s="123"/>
      <c r="C8" s="123"/>
      <c r="D8" s="123"/>
      <c r="E8" s="123"/>
      <c r="F8" s="123"/>
      <c r="G8" s="123"/>
      <c r="H8" s="123"/>
      <c r="I8" s="123"/>
    </row>
    <row r="9" spans="1:9" x14ac:dyDescent="0.25">
      <c r="A9" s="123"/>
      <c r="B9" s="123"/>
      <c r="C9" s="123"/>
      <c r="D9" s="123"/>
      <c r="E9" s="123"/>
      <c r="F9" s="123"/>
      <c r="G9" s="123"/>
      <c r="H9" s="123"/>
      <c r="I9" s="123"/>
    </row>
    <row r="10" spans="1:9" x14ac:dyDescent="0.25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128.1" customHeight="1" x14ac:dyDescent="0.25">
      <c r="A11" s="23"/>
      <c r="B11" s="23"/>
      <c r="C11" s="75" t="s">
        <v>67</v>
      </c>
      <c r="D11" s="76" t="s">
        <v>60</v>
      </c>
      <c r="E11" s="75" t="s">
        <v>69</v>
      </c>
      <c r="F11" s="23"/>
      <c r="G11" s="23"/>
      <c r="H11" s="77" t="s">
        <v>85</v>
      </c>
      <c r="I11" s="37"/>
    </row>
    <row r="12" spans="1:9" ht="6.75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20.100000000000001" customHeight="1" x14ac:dyDescent="0.25">
      <c r="A13" s="23"/>
      <c r="B13" s="24" t="s">
        <v>24</v>
      </c>
      <c r="C13" s="39" t="e">
        <f>SQRR!B29</f>
        <v>#DIV/0!</v>
      </c>
      <c r="D13" s="41">
        <f>'OTD '!$B$31</f>
        <v>40</v>
      </c>
      <c r="E13" s="25">
        <f>'Incidents indicators'!B32</f>
        <v>0</v>
      </c>
      <c r="F13" s="10" t="str">
        <f>IF(E13=0,"10",IF(E13&gt;=1,"0"))</f>
        <v>10</v>
      </c>
      <c r="G13" s="42" t="e">
        <f>C13+D13+F13</f>
        <v>#DIV/0!</v>
      </c>
      <c r="H13" s="74" t="e">
        <f>IF(G13&lt;80,"Unacceptable",IF(G13&gt;=80,IF(G13&lt;=90,"Conditional",IF(G13&gt;90,IF(G13&lt;98,"Capable",IF(G13&gt;=98,"Excellent"))))))</f>
        <v>#DIV/0!</v>
      </c>
      <c r="I13" s="26"/>
    </row>
    <row r="14" spans="1:9" ht="20.100000000000001" customHeight="1" x14ac:dyDescent="0.25">
      <c r="A14" s="23"/>
      <c r="B14" s="24" t="s">
        <v>25</v>
      </c>
      <c r="C14" s="39" t="e">
        <f>SQRR!$C$29</f>
        <v>#DIV/0!</v>
      </c>
      <c r="D14" s="41">
        <f>'OTD '!$C$31</f>
        <v>13.333333333333332</v>
      </c>
      <c r="E14" s="25">
        <f>'Incidents indicators'!C32</f>
        <v>0</v>
      </c>
      <c r="F14" s="10" t="str">
        <f t="shared" ref="F14:F24" si="0">IF(E14=0,"10",IF(E14&gt;=1,"0"))</f>
        <v>10</v>
      </c>
      <c r="G14" s="42" t="e">
        <f t="shared" ref="G14:G24" si="1">C14+D14+F14</f>
        <v>#DIV/0!</v>
      </c>
      <c r="H14" s="74" t="e">
        <f t="shared" ref="H14:H24" si="2">IF(G14&lt;80,"Unacceptable",IF(G14&gt;=80,IF(G14&lt;=90,"Conditional",IF(G14&gt;90,IF(G14&lt;98,"Capable",IF(G14&gt;=98,"Excellent"))))))</f>
        <v>#DIV/0!</v>
      </c>
      <c r="I14" s="26"/>
    </row>
    <row r="15" spans="1:9" ht="20.100000000000001" customHeight="1" x14ac:dyDescent="0.25">
      <c r="A15" s="23"/>
      <c r="B15" s="24" t="s">
        <v>26</v>
      </c>
      <c r="C15" s="39" t="e">
        <f>SQRR!$D$29</f>
        <v>#DIV/0!</v>
      </c>
      <c r="D15" s="41" t="e">
        <f>'OTD '!$D$31</f>
        <v>#DIV/0!</v>
      </c>
      <c r="E15" s="25">
        <f>'Incidents indicators'!D32</f>
        <v>0</v>
      </c>
      <c r="F15" s="10" t="str">
        <f t="shared" si="0"/>
        <v>10</v>
      </c>
      <c r="G15" s="42" t="e">
        <f t="shared" si="1"/>
        <v>#DIV/0!</v>
      </c>
      <c r="H15" s="74" t="e">
        <f t="shared" si="2"/>
        <v>#DIV/0!</v>
      </c>
      <c r="I15" s="26"/>
    </row>
    <row r="16" spans="1:9" ht="20.100000000000001" customHeight="1" x14ac:dyDescent="0.25">
      <c r="A16" s="23"/>
      <c r="B16" s="24" t="s">
        <v>27</v>
      </c>
      <c r="C16" s="39" t="e">
        <f>SQRR!$E$29</f>
        <v>#DIV/0!</v>
      </c>
      <c r="D16" s="41" t="e">
        <f>'OTD '!$E$31</f>
        <v>#DIV/0!</v>
      </c>
      <c r="E16" s="25">
        <f>'Incidents indicators'!E32</f>
        <v>0</v>
      </c>
      <c r="F16" s="10" t="str">
        <f t="shared" si="0"/>
        <v>10</v>
      </c>
      <c r="G16" s="42" t="e">
        <f t="shared" si="1"/>
        <v>#DIV/0!</v>
      </c>
      <c r="H16" s="74" t="e">
        <f t="shared" si="2"/>
        <v>#DIV/0!</v>
      </c>
      <c r="I16" s="26"/>
    </row>
    <row r="17" spans="1:9" ht="20.100000000000001" customHeight="1" x14ac:dyDescent="0.25">
      <c r="A17" s="23"/>
      <c r="B17" s="24" t="s">
        <v>4</v>
      </c>
      <c r="C17" s="39" t="e">
        <f>SQRR!$F$29</f>
        <v>#DIV/0!</v>
      </c>
      <c r="D17" s="41" t="e">
        <f>'OTD '!$F$31</f>
        <v>#DIV/0!</v>
      </c>
      <c r="E17" s="25">
        <f>'Incidents indicators'!F32</f>
        <v>0</v>
      </c>
      <c r="F17" s="10" t="str">
        <f t="shared" si="0"/>
        <v>10</v>
      </c>
      <c r="G17" s="42" t="e">
        <f t="shared" si="1"/>
        <v>#DIV/0!</v>
      </c>
      <c r="H17" s="74" t="e">
        <f t="shared" si="2"/>
        <v>#DIV/0!</v>
      </c>
      <c r="I17" s="26"/>
    </row>
    <row r="18" spans="1:9" ht="20.100000000000001" customHeight="1" x14ac:dyDescent="0.25">
      <c r="A18" s="23"/>
      <c r="B18" s="24" t="s">
        <v>28</v>
      </c>
      <c r="C18" s="39" t="e">
        <f>SQRR!$G$29</f>
        <v>#DIV/0!</v>
      </c>
      <c r="D18" s="41" t="e">
        <f>'OTD '!$G$31</f>
        <v>#DIV/0!</v>
      </c>
      <c r="E18" s="25">
        <f>'Incidents indicators'!G32</f>
        <v>0</v>
      </c>
      <c r="F18" s="10" t="str">
        <f t="shared" si="0"/>
        <v>10</v>
      </c>
      <c r="G18" s="42" t="e">
        <f t="shared" si="1"/>
        <v>#DIV/0!</v>
      </c>
      <c r="H18" s="74" t="e">
        <f>IF(G18&lt;80,"Unacceptable",IF(G18&gt;=80,IF(G18&lt;=90,"Conditional",IF(G18&gt;90,IF(G18&lt;98,"Capable",IF(G18&gt;=98,"Excellent"))))))</f>
        <v>#DIV/0!</v>
      </c>
      <c r="I18" s="26"/>
    </row>
    <row r="19" spans="1:9" ht="20.100000000000001" customHeight="1" x14ac:dyDescent="0.25">
      <c r="A19" s="23"/>
      <c r="B19" s="24" t="s">
        <v>29</v>
      </c>
      <c r="C19" s="39" t="e">
        <f>SQRR!$H$29</f>
        <v>#DIV/0!</v>
      </c>
      <c r="D19" s="41" t="e">
        <f>'OTD '!$H$31</f>
        <v>#DIV/0!</v>
      </c>
      <c r="E19" s="25">
        <f>'Incidents indicators'!H32</f>
        <v>0</v>
      </c>
      <c r="F19" s="10" t="str">
        <f t="shared" si="0"/>
        <v>10</v>
      </c>
      <c r="G19" s="42" t="e">
        <f t="shared" si="1"/>
        <v>#DIV/0!</v>
      </c>
      <c r="H19" s="74" t="e">
        <f t="shared" si="2"/>
        <v>#DIV/0!</v>
      </c>
      <c r="I19" s="26"/>
    </row>
    <row r="20" spans="1:9" ht="20.100000000000001" customHeight="1" x14ac:dyDescent="0.25">
      <c r="A20" s="27"/>
      <c r="B20" s="24" t="s">
        <v>30</v>
      </c>
      <c r="C20" s="39" t="e">
        <f>SQRR!$I$29</f>
        <v>#DIV/0!</v>
      </c>
      <c r="D20" s="41" t="e">
        <f>'OTD '!$I$31</f>
        <v>#DIV/0!</v>
      </c>
      <c r="E20" s="25">
        <f>'Incidents indicators'!I32</f>
        <v>0</v>
      </c>
      <c r="F20" s="10" t="str">
        <f t="shared" si="0"/>
        <v>10</v>
      </c>
      <c r="G20" s="42" t="e">
        <f t="shared" si="1"/>
        <v>#DIV/0!</v>
      </c>
      <c r="H20" s="74" t="e">
        <f t="shared" si="2"/>
        <v>#DIV/0!</v>
      </c>
      <c r="I20" s="26"/>
    </row>
    <row r="21" spans="1:9" ht="20.100000000000001" customHeight="1" x14ac:dyDescent="0.25">
      <c r="A21" s="27"/>
      <c r="B21" s="24" t="s">
        <v>31</v>
      </c>
      <c r="C21" s="39" t="e">
        <f>SQRR!$J$29</f>
        <v>#DIV/0!</v>
      </c>
      <c r="D21" s="41" t="e">
        <f>'OTD '!$J$31</f>
        <v>#DIV/0!</v>
      </c>
      <c r="E21" s="25">
        <f>'Incidents indicators'!J32</f>
        <v>0</v>
      </c>
      <c r="F21" s="10" t="str">
        <f t="shared" si="0"/>
        <v>10</v>
      </c>
      <c r="G21" s="42" t="e">
        <f t="shared" si="1"/>
        <v>#DIV/0!</v>
      </c>
      <c r="H21" s="74" t="e">
        <f t="shared" si="2"/>
        <v>#DIV/0!</v>
      </c>
      <c r="I21" s="26"/>
    </row>
    <row r="22" spans="1:9" ht="20.100000000000001" customHeight="1" x14ac:dyDescent="0.25">
      <c r="A22" s="27"/>
      <c r="B22" s="24" t="s">
        <v>32</v>
      </c>
      <c r="C22" s="39" t="e">
        <f>SQRR!$K$29</f>
        <v>#DIV/0!</v>
      </c>
      <c r="D22" s="41" t="e">
        <f>'OTD '!$K$31</f>
        <v>#DIV/0!</v>
      </c>
      <c r="E22" s="25">
        <f>'Incidents indicators'!K32</f>
        <v>0</v>
      </c>
      <c r="F22" s="10" t="str">
        <f t="shared" si="0"/>
        <v>10</v>
      </c>
      <c r="G22" s="42" t="e">
        <f t="shared" si="1"/>
        <v>#DIV/0!</v>
      </c>
      <c r="H22" s="74" t="e">
        <f t="shared" si="2"/>
        <v>#DIV/0!</v>
      </c>
      <c r="I22" s="26"/>
    </row>
    <row r="23" spans="1:9" ht="20.100000000000001" customHeight="1" x14ac:dyDescent="0.25">
      <c r="A23" s="23"/>
      <c r="B23" s="24" t="s">
        <v>33</v>
      </c>
      <c r="C23" s="39" t="e">
        <f>SQRR!$L$29</f>
        <v>#DIV/0!</v>
      </c>
      <c r="D23" s="41" t="e">
        <f>'OTD '!$L$31</f>
        <v>#DIV/0!</v>
      </c>
      <c r="E23" s="25">
        <f>'Incidents indicators'!L32</f>
        <v>0</v>
      </c>
      <c r="F23" s="10" t="str">
        <f t="shared" si="0"/>
        <v>10</v>
      </c>
      <c r="G23" s="42" t="e">
        <f t="shared" si="1"/>
        <v>#DIV/0!</v>
      </c>
      <c r="H23" s="74" t="e">
        <f t="shared" si="2"/>
        <v>#DIV/0!</v>
      </c>
      <c r="I23" s="26"/>
    </row>
    <row r="24" spans="1:9" ht="20.100000000000001" customHeight="1" x14ac:dyDescent="0.25">
      <c r="A24" s="23"/>
      <c r="B24" s="24" t="s">
        <v>34</v>
      </c>
      <c r="C24" s="39" t="e">
        <f>SQRR!$M$29</f>
        <v>#DIV/0!</v>
      </c>
      <c r="D24" s="41" t="e">
        <f>'OTD '!$M$31</f>
        <v>#DIV/0!</v>
      </c>
      <c r="E24" s="25">
        <f>'Incidents indicators'!M32</f>
        <v>0</v>
      </c>
      <c r="F24" s="10" t="str">
        <f t="shared" si="0"/>
        <v>10</v>
      </c>
      <c r="G24" s="42" t="e">
        <f t="shared" si="1"/>
        <v>#DIV/0!</v>
      </c>
      <c r="H24" s="74" t="e">
        <f t="shared" si="2"/>
        <v>#DIV/0!</v>
      </c>
      <c r="I24" s="26"/>
    </row>
    <row r="25" spans="1:9" ht="15" customHeight="1" x14ac:dyDescent="0.25">
      <c r="A25" s="28"/>
      <c r="B25" s="28"/>
      <c r="C25" s="28"/>
      <c r="D25" s="28"/>
      <c r="E25" s="28"/>
      <c r="F25" s="23"/>
      <c r="G25" s="23"/>
      <c r="H25" s="28"/>
      <c r="I25" s="28"/>
    </row>
    <row r="26" spans="1:9" ht="15" customHeight="1" x14ac:dyDescent="0.25">
      <c r="A26" s="28"/>
      <c r="B26" s="126"/>
      <c r="C26" s="127"/>
      <c r="D26" s="124"/>
      <c r="E26" s="196"/>
      <c r="F26" s="23"/>
      <c r="G26" s="23"/>
      <c r="H26" s="129"/>
      <c r="I26" s="128"/>
    </row>
    <row r="27" spans="1:9" ht="18" customHeight="1" x14ac:dyDescent="0.25">
      <c r="A27" s="23"/>
      <c r="B27" s="126"/>
      <c r="C27" s="127"/>
      <c r="D27" s="124"/>
      <c r="E27" s="196"/>
      <c r="F27" s="23"/>
      <c r="G27" s="23"/>
      <c r="H27" s="129"/>
      <c r="I27" s="128"/>
    </row>
    <row r="28" spans="1:9" ht="20.100000000000001" customHeight="1" x14ac:dyDescent="0.25">
      <c r="A28" s="125"/>
      <c r="B28" s="125"/>
      <c r="C28" s="23"/>
      <c r="D28" s="23"/>
      <c r="E28" s="23"/>
      <c r="F28" s="23"/>
      <c r="G28" s="23"/>
      <c r="H28" s="23"/>
      <c r="I28" s="23"/>
    </row>
    <row r="29" spans="1:9" ht="20.100000000000001" customHeight="1" x14ac:dyDescent="0.25">
      <c r="A29" s="125"/>
      <c r="B29" s="125"/>
      <c r="C29" s="23"/>
      <c r="D29" s="23"/>
      <c r="E29" s="131"/>
      <c r="F29" s="131"/>
      <c r="G29" s="35"/>
      <c r="H29" s="130"/>
      <c r="I29" s="130"/>
    </row>
    <row r="30" spans="1:9" ht="20.100000000000001" customHeight="1" x14ac:dyDescent="0.25">
      <c r="A30" s="125"/>
      <c r="B30" s="125"/>
      <c r="C30" s="23"/>
      <c r="D30" s="23"/>
      <c r="E30" s="133"/>
      <c r="F30" s="133"/>
      <c r="G30" s="36"/>
      <c r="H30" s="130"/>
      <c r="I30" s="130"/>
    </row>
    <row r="31" spans="1:9" ht="20.100000000000001" customHeight="1" x14ac:dyDescent="0.25">
      <c r="A31" s="125"/>
      <c r="B31" s="125"/>
      <c r="C31" s="23"/>
      <c r="D31" s="23"/>
      <c r="E31" s="133"/>
      <c r="F31" s="133"/>
      <c r="G31" s="36"/>
      <c r="H31" s="130"/>
      <c r="I31" s="130"/>
    </row>
    <row r="32" spans="1:9" ht="20.100000000000001" customHeight="1" x14ac:dyDescent="0.25">
      <c r="A32" s="125"/>
      <c r="B32" s="125"/>
      <c r="C32" s="23"/>
      <c r="D32" s="23"/>
      <c r="E32" s="133"/>
      <c r="F32" s="133"/>
      <c r="G32" s="36"/>
      <c r="H32" s="130"/>
      <c r="I32" s="130"/>
    </row>
    <row r="33" spans="1:9" ht="20.100000000000001" customHeight="1" x14ac:dyDescent="0.25">
      <c r="A33" s="132"/>
      <c r="B33" s="132"/>
    </row>
    <row r="36" spans="1:9" x14ac:dyDescent="0.25">
      <c r="I36" s="29"/>
    </row>
  </sheetData>
  <sheetProtection algorithmName="SHA-512" hashValue="Ya30K9Cx9CbbT6BQ7x4voFljiPj3nMPcTY54Si+Zd2IqZKk14uANNuXxTtl+Zghn+o3/+NCsRheToI4842ImJQ==" saltValue="N/3DxiYzhEL8RTzcVpv+Ng==" spinCount="100000" sheet="1" objects="1" scenarios="1"/>
  <mergeCells count="28">
    <mergeCell ref="B2:C2"/>
    <mergeCell ref="D2:G2"/>
    <mergeCell ref="H2:I2"/>
    <mergeCell ref="H3:I4"/>
    <mergeCell ref="D3:G3"/>
    <mergeCell ref="D4:G4"/>
    <mergeCell ref="H29:I29"/>
    <mergeCell ref="A29:B29"/>
    <mergeCell ref="E29:F29"/>
    <mergeCell ref="A33:B33"/>
    <mergeCell ref="H32:I32"/>
    <mergeCell ref="E32:F32"/>
    <mergeCell ref="H30:I30"/>
    <mergeCell ref="A32:B32"/>
    <mergeCell ref="E30:F30"/>
    <mergeCell ref="H31:I31"/>
    <mergeCell ref="A30:B30"/>
    <mergeCell ref="A31:B31"/>
    <mergeCell ref="E31:F31"/>
    <mergeCell ref="A6:I7"/>
    <mergeCell ref="A8:I9"/>
    <mergeCell ref="D26:D27"/>
    <mergeCell ref="A28:B28"/>
    <mergeCell ref="B26:B27"/>
    <mergeCell ref="C26:C27"/>
    <mergeCell ref="I26:I27"/>
    <mergeCell ref="H26:H27"/>
    <mergeCell ref="E26:E27"/>
  </mergeCells>
  <phoneticPr fontId="0" type="noConversion"/>
  <conditionalFormatting sqref="C13:D24">
    <cfRule type="cellIs" dxfId="18" priority="5" operator="lessThan">
      <formula>40</formula>
    </cfRule>
    <cfRule type="cellIs" dxfId="17" priority="6" operator="equal">
      <formula>40</formula>
    </cfRule>
  </conditionalFormatting>
  <conditionalFormatting sqref="E13:E24 E26">
    <cfRule type="cellIs" dxfId="16" priority="9" operator="greaterThanOrEqual">
      <formula>1</formula>
    </cfRule>
    <cfRule type="cellIs" dxfId="15" priority="10" operator="equal">
      <formula>0</formula>
    </cfRule>
  </conditionalFormatting>
  <conditionalFormatting sqref="E26:E27">
    <cfRule type="cellIs" dxfId="14" priority="67" stopIfTrue="1" operator="lessThanOrEqual">
      <formula>6</formula>
    </cfRule>
    <cfRule type="cellIs" dxfId="13" priority="68" stopIfTrue="1" operator="between">
      <formula>7</formula>
      <formula>14</formula>
    </cfRule>
    <cfRule type="cellIs" dxfId="12" priority="69" stopIfTrue="1" operator="greaterThanOrEqual">
      <formula>15</formula>
    </cfRule>
  </conditionalFormatting>
  <conditionalFormatting sqref="H13:H24">
    <cfRule type="containsText" dxfId="11" priority="1" operator="containsText" text="Unacceptable">
      <formula>NOT(ISERROR(SEARCH("Unacceptable",H13)))</formula>
    </cfRule>
    <cfRule type="containsText" dxfId="10" priority="2" operator="containsText" text="Conditional">
      <formula>NOT(ISERROR(SEARCH("Conditional",H13)))</formula>
    </cfRule>
    <cfRule type="containsText" dxfId="9" priority="3" operator="containsText" text="Good">
      <formula>NOT(ISERROR(SEARCH("Good",H13)))</formula>
    </cfRule>
    <cfRule type="containsText" dxfId="8" priority="4" operator="containsText" text="Excellent">
      <formula>NOT(ISERROR(SEARCH("Excellent",H13)))</formula>
    </cfRule>
  </conditionalFormatting>
  <printOptions horizontalCentered="1"/>
  <pageMargins left="0.43307086614173201" right="0.43307086614173201" top="0.27559055118110198" bottom="0.31496062992126" header="0.31496062992126" footer="0.31496062992126"/>
  <pageSetup scale="76" orientation="portrait" r:id="rId1"/>
  <headerFooter>
    <oddFooter>&amp;L&amp;P of &amp;N&amp;R&amp;A
&amp;F
Rev. AB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V55"/>
  <sheetViews>
    <sheetView showGridLines="0" showZeros="0" topLeftCell="A28" zoomScaleNormal="100" zoomScaleSheetLayoutView="120" workbookViewId="0">
      <selection activeCell="A35" sqref="A35:M55"/>
    </sheetView>
  </sheetViews>
  <sheetFormatPr defaultColWidth="9.140625" defaultRowHeight="15" x14ac:dyDescent="0.25"/>
  <cols>
    <col min="1" max="1" width="13.7109375" customWidth="1"/>
    <col min="2" max="2" width="13" customWidth="1"/>
    <col min="3" max="5" width="7" customWidth="1"/>
    <col min="6" max="6" width="8.28515625" customWidth="1"/>
    <col min="7" max="12" width="7" customWidth="1"/>
    <col min="13" max="13" width="13.7109375" customWidth="1"/>
  </cols>
  <sheetData>
    <row r="1" spans="1:13" ht="15.75" thickBot="1" x14ac:dyDescent="0.3"/>
    <row r="2" spans="1:13" ht="25.5" customHeight="1" thickBot="1" x14ac:dyDescent="0.3">
      <c r="A2" s="111" t="s">
        <v>71</v>
      </c>
      <c r="B2" s="112"/>
      <c r="C2" s="112"/>
      <c r="D2" s="115" t="s">
        <v>75</v>
      </c>
      <c r="E2" s="149"/>
      <c r="F2" s="149"/>
      <c r="G2" s="149"/>
      <c r="H2" s="149"/>
      <c r="I2" s="149"/>
      <c r="J2" s="148" t="s">
        <v>77</v>
      </c>
      <c r="K2" s="148"/>
      <c r="L2" s="148"/>
      <c r="M2" s="148"/>
    </row>
    <row r="3" spans="1:13" ht="25.5" customHeight="1" thickBot="1" x14ac:dyDescent="0.3">
      <c r="A3" s="113" t="s">
        <v>72</v>
      </c>
      <c r="B3" s="114"/>
      <c r="C3" s="114"/>
      <c r="D3" s="115" t="s">
        <v>76</v>
      </c>
      <c r="E3" s="149"/>
      <c r="F3" s="149"/>
      <c r="G3" s="149"/>
      <c r="H3" s="149"/>
      <c r="I3" s="149"/>
      <c r="J3" s="147" t="s">
        <v>106</v>
      </c>
      <c r="K3" s="147"/>
      <c r="L3" s="147"/>
      <c r="M3" s="147"/>
    </row>
    <row r="4" spans="1:13" ht="25.5" customHeight="1" thickBot="1" x14ac:dyDescent="0.3">
      <c r="A4" s="113" t="s">
        <v>73</v>
      </c>
      <c r="B4" s="114"/>
      <c r="C4" s="114"/>
      <c r="D4" s="117" t="s">
        <v>84</v>
      </c>
      <c r="E4" s="150"/>
      <c r="F4" s="150"/>
      <c r="G4" s="150"/>
      <c r="H4" s="150"/>
      <c r="I4" s="150"/>
      <c r="J4" s="147"/>
      <c r="K4" s="147"/>
      <c r="L4" s="147"/>
      <c r="M4" s="147"/>
    </row>
    <row r="5" spans="1:13" ht="18.75" x14ac:dyDescent="0.25">
      <c r="A5" s="198" t="s">
        <v>61</v>
      </c>
      <c r="B5" s="198"/>
      <c r="C5" s="198"/>
      <c r="D5" s="198"/>
      <c r="E5" s="198"/>
      <c r="F5" s="198"/>
      <c r="G5" s="198"/>
      <c r="H5" s="197" t="str">
        <f>'Front Sheet'!$A$18</f>
        <v>Supplier Name</v>
      </c>
      <c r="I5" s="197"/>
      <c r="J5" s="197"/>
      <c r="K5" s="197"/>
      <c r="L5" s="197"/>
      <c r="M5" s="197"/>
    </row>
    <row r="6" spans="1:13" ht="18.75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20" spans="1:13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3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3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5" spans="1:13" ht="15" customHeight="1" x14ac:dyDescent="0.25">
      <c r="A25" s="43" t="s">
        <v>12</v>
      </c>
      <c r="B25" s="61" t="s">
        <v>0</v>
      </c>
      <c r="C25" s="61" t="s">
        <v>1</v>
      </c>
      <c r="D25" s="61" t="s">
        <v>2</v>
      </c>
      <c r="E25" s="61" t="s">
        <v>3</v>
      </c>
      <c r="F25" s="61" t="s">
        <v>4</v>
      </c>
      <c r="G25" s="61" t="s">
        <v>5</v>
      </c>
      <c r="H25" s="61" t="s">
        <v>6</v>
      </c>
      <c r="I25" s="61" t="s">
        <v>7</v>
      </c>
      <c r="J25" s="61" t="s">
        <v>8</v>
      </c>
      <c r="K25" s="61" t="s">
        <v>9</v>
      </c>
      <c r="L25" s="61" t="s">
        <v>10</v>
      </c>
      <c r="M25" s="61" t="s">
        <v>11</v>
      </c>
    </row>
    <row r="26" spans="1:13" ht="15" customHeight="1" x14ac:dyDescent="0.25">
      <c r="A26" s="44" t="s">
        <v>64</v>
      </c>
      <c r="B26" s="11">
        <v>2</v>
      </c>
      <c r="C26" s="11">
        <v>3</v>
      </c>
      <c r="D26" s="11"/>
      <c r="E26" s="11"/>
      <c r="F26" s="11"/>
      <c r="G26" s="11"/>
      <c r="H26" s="11"/>
      <c r="I26" s="11"/>
      <c r="J26" s="11"/>
      <c r="K26" s="11"/>
      <c r="L26" s="11"/>
      <c r="M26" s="11">
        <v>0</v>
      </c>
    </row>
    <row r="27" spans="1:13" ht="15" customHeight="1" x14ac:dyDescent="0.25">
      <c r="A27" s="44" t="s">
        <v>15</v>
      </c>
      <c r="B27" s="11">
        <v>2</v>
      </c>
      <c r="C27" s="11">
        <v>1</v>
      </c>
      <c r="D27" s="11"/>
      <c r="E27" s="11"/>
      <c r="F27" s="11"/>
      <c r="G27" s="11"/>
      <c r="H27" s="11"/>
      <c r="I27" s="11"/>
      <c r="J27" s="11"/>
      <c r="K27" s="11"/>
      <c r="L27" s="11"/>
      <c r="M27" s="11">
        <v>0</v>
      </c>
    </row>
    <row r="28" spans="1:13" ht="15" customHeight="1" x14ac:dyDescent="0.25">
      <c r="A28" s="44" t="s">
        <v>16</v>
      </c>
      <c r="B28" s="53">
        <f>IF(ISERROR(B27/B26),NA(),B27/B26)</f>
        <v>1</v>
      </c>
      <c r="C28" s="53">
        <f t="shared" ref="C28:M28" si="0">IF(ISERROR(C27/C26),NA(),C27/C26)</f>
        <v>0.33333333333333331</v>
      </c>
      <c r="D28" s="53" t="e">
        <f t="shared" si="0"/>
        <v>#N/A</v>
      </c>
      <c r="E28" s="53" t="e">
        <f t="shared" si="0"/>
        <v>#N/A</v>
      </c>
      <c r="F28" s="53" t="e">
        <f t="shared" si="0"/>
        <v>#N/A</v>
      </c>
      <c r="G28" s="53" t="e">
        <f t="shared" si="0"/>
        <v>#N/A</v>
      </c>
      <c r="H28" s="53" t="e">
        <f t="shared" si="0"/>
        <v>#N/A</v>
      </c>
      <c r="I28" s="53" t="e">
        <f t="shared" si="0"/>
        <v>#N/A</v>
      </c>
      <c r="J28" s="53" t="e">
        <f t="shared" si="0"/>
        <v>#N/A</v>
      </c>
      <c r="K28" s="53" t="e">
        <f t="shared" si="0"/>
        <v>#N/A</v>
      </c>
      <c r="L28" s="53" t="e">
        <f t="shared" si="0"/>
        <v>#N/A</v>
      </c>
      <c r="M28" s="53" t="e">
        <f t="shared" si="0"/>
        <v>#N/A</v>
      </c>
    </row>
    <row r="29" spans="1:13" ht="15" customHeight="1" x14ac:dyDescent="0.25">
      <c r="A29" s="44" t="s">
        <v>17</v>
      </c>
      <c r="B29" s="54">
        <v>1</v>
      </c>
      <c r="C29" s="54">
        <v>1</v>
      </c>
      <c r="D29" s="54">
        <v>1</v>
      </c>
      <c r="E29" s="54">
        <v>1</v>
      </c>
      <c r="F29" s="54">
        <v>1</v>
      </c>
      <c r="G29" s="54">
        <v>1</v>
      </c>
      <c r="H29" s="54">
        <v>1</v>
      </c>
      <c r="I29" s="54">
        <v>1</v>
      </c>
      <c r="J29" s="54">
        <v>1</v>
      </c>
      <c r="K29" s="54">
        <v>1</v>
      </c>
      <c r="L29" s="54">
        <v>1</v>
      </c>
      <c r="M29" s="54">
        <v>1</v>
      </c>
    </row>
    <row r="30" spans="1:13" ht="8.25" customHeight="1" x14ac:dyDescent="0.25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ht="23.25" customHeight="1" x14ac:dyDescent="0.25">
      <c r="A31" s="45" t="s">
        <v>22</v>
      </c>
      <c r="B31" s="40">
        <f>(B27/B26)*40</f>
        <v>40</v>
      </c>
      <c r="C31" s="40">
        <f t="shared" ref="C31:M31" si="1">(C27/C26)*40</f>
        <v>13.333333333333332</v>
      </c>
      <c r="D31" s="40" t="e">
        <f t="shared" si="1"/>
        <v>#DIV/0!</v>
      </c>
      <c r="E31" s="40" t="e">
        <f t="shared" si="1"/>
        <v>#DIV/0!</v>
      </c>
      <c r="F31" s="40" t="e">
        <f t="shared" si="1"/>
        <v>#DIV/0!</v>
      </c>
      <c r="G31" s="40" t="e">
        <f t="shared" si="1"/>
        <v>#DIV/0!</v>
      </c>
      <c r="H31" s="40" t="e">
        <f t="shared" si="1"/>
        <v>#DIV/0!</v>
      </c>
      <c r="I31" s="40" t="e">
        <f t="shared" si="1"/>
        <v>#DIV/0!</v>
      </c>
      <c r="J31" s="40" t="e">
        <f t="shared" si="1"/>
        <v>#DIV/0!</v>
      </c>
      <c r="K31" s="40" t="e">
        <f t="shared" si="1"/>
        <v>#DIV/0!</v>
      </c>
      <c r="L31" s="40" t="e">
        <f t="shared" si="1"/>
        <v>#DIV/0!</v>
      </c>
      <c r="M31" s="40" t="e">
        <f t="shared" si="1"/>
        <v>#DIV/0!</v>
      </c>
    </row>
    <row r="32" spans="1:13" ht="8.25" customHeight="1" x14ac:dyDescent="0.25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1:22" ht="15.75" customHeight="1" x14ac:dyDescent="0.25">
      <c r="A33" s="139" t="s">
        <v>70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  <row r="34" spans="1:22" ht="41.65" customHeight="1" x14ac:dyDescent="0.25">
      <c r="A34" s="61" t="s">
        <v>18</v>
      </c>
      <c r="B34" s="142" t="s">
        <v>63</v>
      </c>
      <c r="C34" s="142"/>
      <c r="D34" s="142"/>
      <c r="E34" s="142"/>
      <c r="F34" s="142"/>
      <c r="G34" s="142"/>
      <c r="H34" s="142"/>
      <c r="I34" s="142"/>
      <c r="J34" s="140" t="s">
        <v>58</v>
      </c>
      <c r="K34" s="140"/>
      <c r="L34" s="140" t="s">
        <v>19</v>
      </c>
      <c r="M34" s="140"/>
      <c r="V34" s="52"/>
    </row>
    <row r="35" spans="1:22" x14ac:dyDescent="0.25">
      <c r="A35" s="2"/>
      <c r="B35" s="143"/>
      <c r="C35" s="143"/>
      <c r="D35" s="143"/>
      <c r="E35" s="143"/>
      <c r="F35" s="143"/>
      <c r="G35" s="143"/>
      <c r="H35" s="143"/>
      <c r="I35" s="143"/>
      <c r="J35" s="136"/>
      <c r="K35" s="136"/>
      <c r="L35" s="136"/>
      <c r="M35" s="136"/>
    </row>
    <row r="36" spans="1:22" x14ac:dyDescent="0.25">
      <c r="A36" s="2"/>
      <c r="B36" s="141"/>
      <c r="C36" s="141"/>
      <c r="D36" s="141"/>
      <c r="E36" s="141"/>
      <c r="F36" s="141"/>
      <c r="G36" s="141"/>
      <c r="H36" s="141"/>
      <c r="I36" s="141"/>
      <c r="J36" s="136"/>
      <c r="K36" s="136"/>
      <c r="L36" s="137"/>
      <c r="M36" s="137"/>
    </row>
    <row r="37" spans="1:22" ht="15" customHeight="1" x14ac:dyDescent="0.25">
      <c r="A37" s="2"/>
      <c r="B37" s="141"/>
      <c r="C37" s="141"/>
      <c r="D37" s="141"/>
      <c r="E37" s="141"/>
      <c r="F37" s="141"/>
      <c r="G37" s="141"/>
      <c r="H37" s="141"/>
      <c r="I37" s="141"/>
      <c r="J37" s="136"/>
      <c r="K37" s="136"/>
      <c r="L37" s="137"/>
      <c r="M37" s="137"/>
    </row>
    <row r="38" spans="1:22" ht="15" customHeight="1" x14ac:dyDescent="0.25">
      <c r="A38" s="2"/>
      <c r="B38" s="144"/>
      <c r="C38" s="144"/>
      <c r="D38" s="144"/>
      <c r="E38" s="144"/>
      <c r="F38" s="144"/>
      <c r="G38" s="144"/>
      <c r="H38" s="144"/>
      <c r="I38" s="144"/>
      <c r="J38" s="136"/>
      <c r="K38" s="136"/>
      <c r="L38" s="137"/>
      <c r="M38" s="136"/>
    </row>
    <row r="39" spans="1:22" ht="20.25" customHeight="1" x14ac:dyDescent="0.25">
      <c r="A39" s="2"/>
      <c r="B39" s="144"/>
      <c r="C39" s="144"/>
      <c r="D39" s="144"/>
      <c r="E39" s="144"/>
      <c r="F39" s="144"/>
      <c r="G39" s="144"/>
      <c r="H39" s="144"/>
      <c r="I39" s="144"/>
      <c r="J39" s="136"/>
      <c r="K39" s="136"/>
      <c r="L39" s="137"/>
      <c r="M39" s="136"/>
    </row>
    <row r="40" spans="1:22" ht="15" customHeight="1" x14ac:dyDescent="0.25">
      <c r="A40" s="2"/>
      <c r="B40" s="141"/>
      <c r="C40" s="141"/>
      <c r="D40" s="141"/>
      <c r="E40" s="141"/>
      <c r="F40" s="141"/>
      <c r="G40" s="141"/>
      <c r="H40" s="141"/>
      <c r="I40" s="141"/>
      <c r="J40" s="146"/>
      <c r="K40" s="146"/>
      <c r="L40" s="137"/>
      <c r="M40" s="136"/>
    </row>
    <row r="41" spans="1:22" x14ac:dyDescent="0.25">
      <c r="A41" s="2"/>
      <c r="B41" s="141"/>
      <c r="C41" s="141"/>
      <c r="D41" s="141"/>
      <c r="E41" s="141"/>
      <c r="F41" s="141"/>
      <c r="G41" s="141"/>
      <c r="H41" s="141"/>
      <c r="I41" s="141"/>
      <c r="J41" s="136"/>
      <c r="K41" s="136"/>
      <c r="L41" s="136"/>
      <c r="M41" s="136"/>
    </row>
    <row r="42" spans="1:22" ht="17.25" customHeight="1" x14ac:dyDescent="0.25">
      <c r="A42" s="2"/>
      <c r="B42" s="141"/>
      <c r="C42" s="141"/>
      <c r="D42" s="141"/>
      <c r="E42" s="141"/>
      <c r="F42" s="141"/>
      <c r="G42" s="141"/>
      <c r="H42" s="141"/>
      <c r="I42" s="141"/>
      <c r="J42" s="136"/>
      <c r="K42" s="136"/>
      <c r="L42" s="136"/>
      <c r="M42" s="136"/>
    </row>
    <row r="43" spans="1:22" ht="22.5" customHeight="1" x14ac:dyDescent="0.25">
      <c r="A43" s="2"/>
      <c r="B43" s="141"/>
      <c r="C43" s="141"/>
      <c r="D43" s="141"/>
      <c r="E43" s="141"/>
      <c r="F43" s="141"/>
      <c r="G43" s="141"/>
      <c r="H43" s="141"/>
      <c r="I43" s="141"/>
      <c r="J43" s="136"/>
      <c r="K43" s="136"/>
      <c r="L43" s="137"/>
      <c r="M43" s="136"/>
    </row>
    <row r="44" spans="1:22" x14ac:dyDescent="0.25">
      <c r="A44" s="2"/>
      <c r="B44" s="141"/>
      <c r="C44" s="141"/>
      <c r="D44" s="141"/>
      <c r="E44" s="141"/>
      <c r="F44" s="141"/>
      <c r="G44" s="141"/>
      <c r="H44" s="141"/>
      <c r="I44" s="141"/>
      <c r="J44" s="136"/>
      <c r="K44" s="136"/>
      <c r="L44" s="137"/>
      <c r="M44" s="136"/>
    </row>
    <row r="45" spans="1:22" x14ac:dyDescent="0.25">
      <c r="A45" s="2"/>
      <c r="B45" s="138"/>
      <c r="C45" s="138"/>
      <c r="D45" s="138"/>
      <c r="E45" s="138"/>
      <c r="F45" s="138"/>
      <c r="G45" s="138"/>
      <c r="H45" s="138"/>
      <c r="I45" s="138"/>
      <c r="J45" s="136"/>
      <c r="K45" s="136"/>
      <c r="L45" s="136"/>
      <c r="M45" s="136"/>
    </row>
    <row r="46" spans="1:22" x14ac:dyDescent="0.25">
      <c r="A46" s="2"/>
      <c r="B46" s="138"/>
      <c r="C46" s="138"/>
      <c r="D46" s="138"/>
      <c r="E46" s="138"/>
      <c r="F46" s="138"/>
      <c r="G46" s="138"/>
      <c r="H46" s="138"/>
      <c r="I46" s="138"/>
      <c r="J46" s="136"/>
      <c r="K46" s="136"/>
      <c r="L46" s="136"/>
      <c r="M46" s="136"/>
    </row>
    <row r="47" spans="1:22" x14ac:dyDescent="0.25">
      <c r="A47" s="2"/>
      <c r="B47" s="138"/>
      <c r="C47" s="138"/>
      <c r="D47" s="138"/>
      <c r="E47" s="138"/>
      <c r="F47" s="138"/>
      <c r="G47" s="138"/>
      <c r="H47" s="138"/>
      <c r="I47" s="138"/>
      <c r="J47" s="136"/>
      <c r="K47" s="136"/>
      <c r="L47" s="136"/>
      <c r="M47" s="136"/>
    </row>
    <row r="48" spans="1:22" ht="24" customHeight="1" x14ac:dyDescent="0.25">
      <c r="A48" s="2"/>
      <c r="B48" s="138"/>
      <c r="C48" s="138"/>
      <c r="D48" s="138"/>
      <c r="E48" s="138"/>
      <c r="F48" s="138"/>
      <c r="G48" s="138"/>
      <c r="H48" s="138"/>
      <c r="I48" s="138"/>
      <c r="J48" s="136"/>
      <c r="K48" s="136"/>
      <c r="L48" s="137"/>
      <c r="M48" s="136"/>
    </row>
    <row r="49" spans="1:13" ht="23.25" customHeight="1" x14ac:dyDescent="0.25">
      <c r="A49" s="2"/>
      <c r="B49" s="138"/>
      <c r="C49" s="138"/>
      <c r="D49" s="138"/>
      <c r="E49" s="138"/>
      <c r="F49" s="138"/>
      <c r="G49" s="138"/>
      <c r="H49" s="138"/>
      <c r="I49" s="138"/>
      <c r="J49" s="136"/>
      <c r="K49" s="136"/>
      <c r="L49" s="137"/>
      <c r="M49" s="136"/>
    </row>
    <row r="50" spans="1:13" x14ac:dyDescent="0.25">
      <c r="A50" s="2"/>
      <c r="B50" s="138"/>
      <c r="C50" s="138"/>
      <c r="D50" s="138"/>
      <c r="E50" s="138"/>
      <c r="F50" s="138"/>
      <c r="G50" s="138"/>
      <c r="H50" s="138"/>
      <c r="I50" s="138"/>
      <c r="J50" s="136"/>
      <c r="K50" s="136"/>
      <c r="L50" s="136"/>
      <c r="M50" s="136"/>
    </row>
    <row r="51" spans="1:13" x14ac:dyDescent="0.25">
      <c r="A51" s="2"/>
      <c r="B51" s="141"/>
      <c r="C51" s="141"/>
      <c r="D51" s="141"/>
      <c r="E51" s="141"/>
      <c r="F51" s="141"/>
      <c r="G51" s="141"/>
      <c r="H51" s="141"/>
      <c r="I51" s="141"/>
      <c r="J51" s="136"/>
      <c r="K51" s="136"/>
      <c r="L51" s="136"/>
      <c r="M51" s="136"/>
    </row>
    <row r="52" spans="1:13" x14ac:dyDescent="0.25">
      <c r="A52" s="2"/>
      <c r="B52" s="141"/>
      <c r="C52" s="141"/>
      <c r="D52" s="141"/>
      <c r="E52" s="141"/>
      <c r="F52" s="141"/>
      <c r="G52" s="141"/>
      <c r="H52" s="141"/>
      <c r="I52" s="141"/>
      <c r="J52" s="136"/>
      <c r="K52" s="136"/>
      <c r="L52" s="136"/>
      <c r="M52" s="136"/>
    </row>
    <row r="53" spans="1:13" x14ac:dyDescent="0.25">
      <c r="A53" s="2"/>
      <c r="B53" s="141"/>
      <c r="C53" s="141"/>
      <c r="D53" s="141"/>
      <c r="E53" s="141"/>
      <c r="F53" s="141"/>
      <c r="G53" s="141"/>
      <c r="H53" s="141"/>
      <c r="I53" s="141"/>
      <c r="J53" s="136"/>
      <c r="K53" s="136"/>
      <c r="L53" s="136"/>
      <c r="M53" s="136"/>
    </row>
    <row r="54" spans="1:13" x14ac:dyDescent="0.25">
      <c r="A54" s="2"/>
      <c r="B54" s="141"/>
      <c r="C54" s="141"/>
      <c r="D54" s="141"/>
      <c r="E54" s="141"/>
      <c r="F54" s="141"/>
      <c r="G54" s="141"/>
      <c r="H54" s="141"/>
      <c r="I54" s="141"/>
      <c r="J54" s="136"/>
      <c r="K54" s="136"/>
      <c r="L54" s="136"/>
      <c r="M54" s="136"/>
    </row>
    <row r="55" spans="1:13" x14ac:dyDescent="0.25">
      <c r="A55" s="2"/>
      <c r="B55" s="144"/>
      <c r="C55" s="144"/>
      <c r="D55" s="144"/>
      <c r="E55" s="144"/>
      <c r="F55" s="144"/>
      <c r="G55" s="144"/>
      <c r="H55" s="144"/>
      <c r="I55" s="144"/>
      <c r="J55" s="136"/>
      <c r="K55" s="136"/>
      <c r="L55" s="136"/>
      <c r="M55" s="136"/>
    </row>
  </sheetData>
  <sheetProtection algorithmName="SHA-512" hashValue="eGSCJ999ZuePk3yjk5/rLw1iT/qEQAfvs+CKF1C8i1w3zuJ/F+o43Jed28dMagsKlDIT0Ok0184SpKcDamJoMg==" saltValue="rB4mGAnU8Pn82tAr89OtAg==" spinCount="100000" sheet="1" objects="1" scenarios="1"/>
  <mergeCells count="78">
    <mergeCell ref="J3:M4"/>
    <mergeCell ref="J2:M2"/>
    <mergeCell ref="D2:I2"/>
    <mergeCell ref="D3:I3"/>
    <mergeCell ref="D4:I4"/>
    <mergeCell ref="A2:C2"/>
    <mergeCell ref="A3:C3"/>
    <mergeCell ref="A4:C4"/>
    <mergeCell ref="B49:I49"/>
    <mergeCell ref="B38:I38"/>
    <mergeCell ref="B40:I40"/>
    <mergeCell ref="B41:I41"/>
    <mergeCell ref="B48:I48"/>
    <mergeCell ref="B45:I45"/>
    <mergeCell ref="B46:I46"/>
    <mergeCell ref="B43:I43"/>
    <mergeCell ref="B42:I42"/>
    <mergeCell ref="B44:I44"/>
    <mergeCell ref="B47:I47"/>
    <mergeCell ref="A5:G5"/>
    <mergeCell ref="H5:M5"/>
    <mergeCell ref="A6:M6"/>
    <mergeCell ref="J42:K42"/>
    <mergeCell ref="J43:K43"/>
    <mergeCell ref="J37:K37"/>
    <mergeCell ref="J38:K38"/>
    <mergeCell ref="B39:I39"/>
    <mergeCell ref="J39:K39"/>
    <mergeCell ref="L39:M39"/>
    <mergeCell ref="L37:M37"/>
    <mergeCell ref="L38:M38"/>
    <mergeCell ref="L40:M40"/>
    <mergeCell ref="J40:K40"/>
    <mergeCell ref="J41:K41"/>
    <mergeCell ref="L41:M41"/>
    <mergeCell ref="L42:M42"/>
    <mergeCell ref="L43:M43"/>
    <mergeCell ref="B55:I55"/>
    <mergeCell ref="B51:I51"/>
    <mergeCell ref="B52:I52"/>
    <mergeCell ref="B53:I53"/>
    <mergeCell ref="J51:K51"/>
    <mergeCell ref="J52:K52"/>
    <mergeCell ref="B54:I54"/>
    <mergeCell ref="J55:K55"/>
    <mergeCell ref="J54:K54"/>
    <mergeCell ref="B50:I50"/>
    <mergeCell ref="J53:K53"/>
    <mergeCell ref="A33:M33"/>
    <mergeCell ref="L34:M34"/>
    <mergeCell ref="J34:K34"/>
    <mergeCell ref="J35:K35"/>
    <mergeCell ref="J36:K36"/>
    <mergeCell ref="L35:M35"/>
    <mergeCell ref="L36:M36"/>
    <mergeCell ref="B37:I37"/>
    <mergeCell ref="J50:K50"/>
    <mergeCell ref="B34:I34"/>
    <mergeCell ref="B35:I35"/>
    <mergeCell ref="B36:I36"/>
    <mergeCell ref="J44:K44"/>
    <mergeCell ref="J45:K45"/>
    <mergeCell ref="L44:M44"/>
    <mergeCell ref="L45:M45"/>
    <mergeCell ref="L46:M46"/>
    <mergeCell ref="L53:M53"/>
    <mergeCell ref="L54:M54"/>
    <mergeCell ref="J46:K46"/>
    <mergeCell ref="L47:M47"/>
    <mergeCell ref="J47:K47"/>
    <mergeCell ref="J48:K48"/>
    <mergeCell ref="L55:M55"/>
    <mergeCell ref="L48:M48"/>
    <mergeCell ref="L49:M49"/>
    <mergeCell ref="L50:M50"/>
    <mergeCell ref="L51:M51"/>
    <mergeCell ref="L52:M52"/>
    <mergeCell ref="J49:K49"/>
  </mergeCells>
  <phoneticPr fontId="0" type="noConversion"/>
  <conditionalFormatting sqref="B28:M28">
    <cfRule type="cellIs" dxfId="7" priority="30" stopIfTrue="1" operator="equal">
      <formula>#N/A</formula>
    </cfRule>
  </conditionalFormatting>
  <conditionalFormatting sqref="B31:M31">
    <cfRule type="cellIs" dxfId="6" priority="1" operator="lessThan">
      <formula>40</formula>
    </cfRule>
    <cfRule type="cellIs" dxfId="5" priority="2" operator="equal">
      <formula>40</formula>
    </cfRule>
  </conditionalFormatting>
  <printOptions horizontalCentered="1"/>
  <pageMargins left="0.43307086614173201" right="0.43307086614173201" top="0.27559055118110198" bottom="0.31496062992126" header="0.31496062992126" footer="0.31496062992126"/>
  <pageSetup scale="76" orientation="portrait" r:id="rId1"/>
  <headerFooter>
    <oddFooter>&amp;L&amp;P of &amp;N&amp;R&amp;A
&amp;F
Rev. AB</oddFooter>
  </headerFooter>
  <colBreaks count="1" manualBreakCount="1">
    <brk id="13" max="1048575" man="1"/>
  </colBreaks>
  <ignoredErrors>
    <ignoredError sqref="H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showGridLines="0" topLeftCell="A22" zoomScaleNormal="100" zoomScaleSheetLayoutView="110" workbookViewId="0">
      <selection activeCell="A33" sqref="A33:M53"/>
    </sheetView>
  </sheetViews>
  <sheetFormatPr defaultRowHeight="15" x14ac:dyDescent="0.25"/>
  <cols>
    <col min="1" max="1" width="17.140625" customWidth="1"/>
    <col min="2" max="2" width="9.7109375" bestFit="1" customWidth="1"/>
    <col min="13" max="13" width="9" customWidth="1"/>
  </cols>
  <sheetData>
    <row r="1" spans="1:13" ht="15.75" thickBot="1" x14ac:dyDescent="0.3"/>
    <row r="2" spans="1:13" ht="26.25" customHeight="1" thickBot="1" x14ac:dyDescent="0.3">
      <c r="A2" s="111" t="s">
        <v>71</v>
      </c>
      <c r="B2" s="112"/>
      <c r="C2" s="112"/>
      <c r="D2" s="115" t="s">
        <v>75</v>
      </c>
      <c r="E2" s="149"/>
      <c r="F2" s="149"/>
      <c r="G2" s="149"/>
      <c r="H2" s="149"/>
      <c r="I2" s="149"/>
      <c r="J2" s="148" t="s">
        <v>77</v>
      </c>
      <c r="K2" s="148"/>
      <c r="L2" s="148"/>
      <c r="M2" s="148"/>
    </row>
    <row r="3" spans="1:13" ht="26.25" customHeight="1" thickBot="1" x14ac:dyDescent="0.3">
      <c r="A3" s="113" t="s">
        <v>72</v>
      </c>
      <c r="B3" s="114"/>
      <c r="C3" s="114"/>
      <c r="D3" s="115" t="s">
        <v>76</v>
      </c>
      <c r="E3" s="149"/>
      <c r="F3" s="149"/>
      <c r="G3" s="149"/>
      <c r="H3" s="149"/>
      <c r="I3" s="149"/>
      <c r="J3" s="147" t="s">
        <v>107</v>
      </c>
      <c r="K3" s="147"/>
      <c r="L3" s="147"/>
      <c r="M3" s="147"/>
    </row>
    <row r="4" spans="1:13" ht="26.25" customHeight="1" thickBot="1" x14ac:dyDescent="0.3">
      <c r="A4" s="113" t="s">
        <v>73</v>
      </c>
      <c r="B4" s="114"/>
      <c r="C4" s="114"/>
      <c r="D4" s="117" t="s">
        <v>84</v>
      </c>
      <c r="E4" s="150"/>
      <c r="F4" s="150"/>
      <c r="G4" s="150"/>
      <c r="H4" s="150"/>
      <c r="I4" s="150"/>
      <c r="J4" s="147"/>
      <c r="K4" s="147"/>
      <c r="L4" s="147"/>
      <c r="M4" s="147"/>
    </row>
    <row r="5" spans="1:13" ht="25.5" customHeight="1" x14ac:dyDescent="0.3">
      <c r="A5" s="151" t="s">
        <v>78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23" spans="1:13" x14ac:dyDescent="0.25">
      <c r="A23" s="43" t="s">
        <v>12</v>
      </c>
      <c r="B23" s="61" t="s">
        <v>0</v>
      </c>
      <c r="C23" s="61" t="s">
        <v>1</v>
      </c>
      <c r="D23" s="61" t="s">
        <v>2</v>
      </c>
      <c r="E23" s="61" t="s">
        <v>3</v>
      </c>
      <c r="F23" s="61" t="s">
        <v>4</v>
      </c>
      <c r="G23" s="61" t="s">
        <v>5</v>
      </c>
      <c r="H23" s="61" t="s">
        <v>6</v>
      </c>
      <c r="I23" s="61" t="s">
        <v>7</v>
      </c>
      <c r="J23" s="61" t="s">
        <v>8</v>
      </c>
      <c r="K23" s="61" t="s">
        <v>9</v>
      </c>
      <c r="L23" s="61" t="s">
        <v>10</v>
      </c>
      <c r="M23" s="61" t="s">
        <v>11</v>
      </c>
    </row>
    <row r="24" spans="1:13" ht="48" x14ac:dyDescent="0.25">
      <c r="A24" s="44" t="s">
        <v>44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5">
      <c r="A25" s="44" t="s">
        <v>45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25">
      <c r="A26" s="44" t="s">
        <v>68</v>
      </c>
      <c r="B26" s="55" t="e">
        <f>IF(ISERROR(B24/B25),NA(),B24/B25)</f>
        <v>#N/A</v>
      </c>
      <c r="C26" s="55" t="e">
        <f t="shared" ref="C26:M26" si="0">IF(ISERROR(C24/C25),NA(),C24/C25)</f>
        <v>#N/A</v>
      </c>
      <c r="D26" s="55" t="e">
        <f t="shared" si="0"/>
        <v>#N/A</v>
      </c>
      <c r="E26" s="55" t="e">
        <f t="shared" si="0"/>
        <v>#N/A</v>
      </c>
      <c r="F26" s="55" t="e">
        <f t="shared" si="0"/>
        <v>#N/A</v>
      </c>
      <c r="G26" s="55" t="e">
        <f t="shared" si="0"/>
        <v>#N/A</v>
      </c>
      <c r="H26" s="55" t="e">
        <f t="shared" si="0"/>
        <v>#N/A</v>
      </c>
      <c r="I26" s="55" t="e">
        <f t="shared" si="0"/>
        <v>#N/A</v>
      </c>
      <c r="J26" s="55" t="e">
        <f t="shared" si="0"/>
        <v>#N/A</v>
      </c>
      <c r="K26" s="55" t="e">
        <f t="shared" si="0"/>
        <v>#N/A</v>
      </c>
      <c r="L26" s="55" t="e">
        <f t="shared" si="0"/>
        <v>#N/A</v>
      </c>
      <c r="M26" s="55" t="e">
        <f t="shared" si="0"/>
        <v>#N/A</v>
      </c>
    </row>
    <row r="27" spans="1:13" x14ac:dyDescent="0.25">
      <c r="A27" s="44" t="s">
        <v>46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</row>
    <row r="28" spans="1:13" x14ac:dyDescent="0.25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</row>
    <row r="29" spans="1:13" x14ac:dyDescent="0.25">
      <c r="A29" s="44" t="s">
        <v>22</v>
      </c>
      <c r="B29" s="38" t="e">
        <f>40-(B24/B25*40)</f>
        <v>#DIV/0!</v>
      </c>
      <c r="C29" s="38" t="e">
        <f t="shared" ref="C29:M29" si="1">40-(C24/C25*40)</f>
        <v>#DIV/0!</v>
      </c>
      <c r="D29" s="38" t="e">
        <f t="shared" si="1"/>
        <v>#DIV/0!</v>
      </c>
      <c r="E29" s="38" t="e">
        <f t="shared" si="1"/>
        <v>#DIV/0!</v>
      </c>
      <c r="F29" s="38" t="e">
        <f t="shared" si="1"/>
        <v>#DIV/0!</v>
      </c>
      <c r="G29" s="38" t="e">
        <f t="shared" si="1"/>
        <v>#DIV/0!</v>
      </c>
      <c r="H29" s="38" t="e">
        <f t="shared" si="1"/>
        <v>#DIV/0!</v>
      </c>
      <c r="I29" s="38" t="e">
        <f t="shared" si="1"/>
        <v>#DIV/0!</v>
      </c>
      <c r="J29" s="38" t="e">
        <f t="shared" si="1"/>
        <v>#DIV/0!</v>
      </c>
      <c r="K29" s="38" t="e">
        <f t="shared" si="1"/>
        <v>#DIV/0!</v>
      </c>
      <c r="L29" s="38" t="e">
        <f t="shared" si="1"/>
        <v>#DIV/0!</v>
      </c>
      <c r="M29" s="38" t="e">
        <f t="shared" si="1"/>
        <v>#DIV/0!</v>
      </c>
    </row>
    <row r="30" spans="1:13" x14ac:dyDescent="0.25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</row>
    <row r="31" spans="1:13" x14ac:dyDescent="0.25">
      <c r="A31" s="139" t="s">
        <v>70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 ht="31.5" customHeight="1" x14ac:dyDescent="0.25">
      <c r="A32" s="61" t="s">
        <v>18</v>
      </c>
      <c r="B32" s="142" t="s">
        <v>63</v>
      </c>
      <c r="C32" s="142"/>
      <c r="D32" s="142"/>
      <c r="E32" s="142"/>
      <c r="F32" s="142"/>
      <c r="G32" s="142"/>
      <c r="H32" s="142"/>
      <c r="I32" s="142"/>
      <c r="J32" s="140" t="s">
        <v>58</v>
      </c>
      <c r="K32" s="140"/>
      <c r="L32" s="140" t="s">
        <v>19</v>
      </c>
      <c r="M32" s="140"/>
    </row>
    <row r="33" spans="1:13" x14ac:dyDescent="0.25">
      <c r="A33" s="2"/>
      <c r="B33" s="143"/>
      <c r="C33" s="143"/>
      <c r="D33" s="143"/>
      <c r="E33" s="143"/>
      <c r="F33" s="143"/>
      <c r="G33" s="143"/>
      <c r="H33" s="143"/>
      <c r="I33" s="143"/>
      <c r="J33" s="136"/>
      <c r="K33" s="136"/>
      <c r="L33" s="136"/>
      <c r="M33" s="136"/>
    </row>
    <row r="34" spans="1:13" x14ac:dyDescent="0.25">
      <c r="A34" s="2"/>
      <c r="B34" s="141"/>
      <c r="C34" s="141"/>
      <c r="D34" s="141"/>
      <c r="E34" s="141"/>
      <c r="F34" s="141"/>
      <c r="G34" s="141"/>
      <c r="H34" s="141"/>
      <c r="I34" s="141"/>
      <c r="J34" s="136"/>
      <c r="K34" s="136"/>
      <c r="L34" s="137"/>
      <c r="M34" s="137"/>
    </row>
    <row r="35" spans="1:13" x14ac:dyDescent="0.25">
      <c r="A35" s="2"/>
      <c r="B35" s="141"/>
      <c r="C35" s="141"/>
      <c r="D35" s="141"/>
      <c r="E35" s="141"/>
      <c r="F35" s="141"/>
      <c r="G35" s="141"/>
      <c r="H35" s="141"/>
      <c r="I35" s="141"/>
      <c r="J35" s="136"/>
      <c r="K35" s="136"/>
      <c r="L35" s="137"/>
      <c r="M35" s="137"/>
    </row>
    <row r="36" spans="1:13" x14ac:dyDescent="0.25">
      <c r="A36" s="2"/>
      <c r="B36" s="144"/>
      <c r="C36" s="144"/>
      <c r="D36" s="144"/>
      <c r="E36" s="144"/>
      <c r="F36" s="144"/>
      <c r="G36" s="144"/>
      <c r="H36" s="144"/>
      <c r="I36" s="144"/>
      <c r="J36" s="136"/>
      <c r="K36" s="136"/>
      <c r="L36" s="137"/>
      <c r="M36" s="136"/>
    </row>
    <row r="37" spans="1:13" x14ac:dyDescent="0.25">
      <c r="A37" s="2"/>
      <c r="B37" s="144"/>
      <c r="C37" s="144"/>
      <c r="D37" s="144"/>
      <c r="E37" s="144"/>
      <c r="F37" s="144"/>
      <c r="G37" s="144"/>
      <c r="H37" s="144"/>
      <c r="I37" s="144"/>
      <c r="J37" s="136"/>
      <c r="K37" s="136"/>
      <c r="L37" s="137"/>
      <c r="M37" s="136"/>
    </row>
    <row r="38" spans="1:13" x14ac:dyDescent="0.25">
      <c r="A38" s="2"/>
      <c r="B38" s="141"/>
      <c r="C38" s="141"/>
      <c r="D38" s="141"/>
      <c r="E38" s="141"/>
      <c r="F38" s="141"/>
      <c r="G38" s="141"/>
      <c r="H38" s="141"/>
      <c r="I38" s="141"/>
      <c r="J38" s="146"/>
      <c r="K38" s="146"/>
      <c r="L38" s="137"/>
      <c r="M38" s="136"/>
    </row>
    <row r="39" spans="1:13" x14ac:dyDescent="0.25">
      <c r="A39" s="2"/>
      <c r="B39" s="141"/>
      <c r="C39" s="141"/>
      <c r="D39" s="141"/>
      <c r="E39" s="141"/>
      <c r="F39" s="141"/>
      <c r="G39" s="141"/>
      <c r="H39" s="141"/>
      <c r="I39" s="141"/>
      <c r="J39" s="136"/>
      <c r="K39" s="136"/>
      <c r="L39" s="136"/>
      <c r="M39" s="136"/>
    </row>
    <row r="40" spans="1:13" x14ac:dyDescent="0.25">
      <c r="A40" s="2"/>
      <c r="B40" s="141"/>
      <c r="C40" s="141"/>
      <c r="D40" s="141"/>
      <c r="E40" s="141"/>
      <c r="F40" s="141"/>
      <c r="G40" s="141"/>
      <c r="H40" s="141"/>
      <c r="I40" s="141"/>
      <c r="J40" s="136"/>
      <c r="K40" s="136"/>
      <c r="L40" s="136"/>
      <c r="M40" s="136"/>
    </row>
    <row r="41" spans="1:13" x14ac:dyDescent="0.25">
      <c r="A41" s="2"/>
      <c r="B41" s="141"/>
      <c r="C41" s="141"/>
      <c r="D41" s="141"/>
      <c r="E41" s="141"/>
      <c r="F41" s="141"/>
      <c r="G41" s="141"/>
      <c r="H41" s="141"/>
      <c r="I41" s="141"/>
      <c r="J41" s="136"/>
      <c r="K41" s="136"/>
      <c r="L41" s="137"/>
      <c r="M41" s="136"/>
    </row>
    <row r="42" spans="1:13" x14ac:dyDescent="0.25">
      <c r="A42" s="2"/>
      <c r="B42" s="141"/>
      <c r="C42" s="141"/>
      <c r="D42" s="141"/>
      <c r="E42" s="141"/>
      <c r="F42" s="141"/>
      <c r="G42" s="141"/>
      <c r="H42" s="141"/>
      <c r="I42" s="141"/>
      <c r="J42" s="136"/>
      <c r="K42" s="136"/>
      <c r="L42" s="137"/>
      <c r="M42" s="136"/>
    </row>
    <row r="43" spans="1:13" x14ac:dyDescent="0.25">
      <c r="A43" s="2"/>
      <c r="B43" s="138"/>
      <c r="C43" s="138"/>
      <c r="D43" s="138"/>
      <c r="E43" s="138"/>
      <c r="F43" s="138"/>
      <c r="G43" s="138"/>
      <c r="H43" s="138"/>
      <c r="I43" s="138"/>
      <c r="J43" s="136"/>
      <c r="K43" s="136"/>
      <c r="L43" s="136"/>
      <c r="M43" s="136"/>
    </row>
    <row r="44" spans="1:13" x14ac:dyDescent="0.25">
      <c r="A44" s="2"/>
      <c r="B44" s="138"/>
      <c r="C44" s="138"/>
      <c r="D44" s="138"/>
      <c r="E44" s="138"/>
      <c r="F44" s="138"/>
      <c r="G44" s="138"/>
      <c r="H44" s="138"/>
      <c r="I44" s="138"/>
      <c r="J44" s="136"/>
      <c r="K44" s="136"/>
      <c r="L44" s="136"/>
      <c r="M44" s="136"/>
    </row>
    <row r="45" spans="1:13" x14ac:dyDescent="0.25">
      <c r="A45" s="2"/>
      <c r="B45" s="138"/>
      <c r="C45" s="138"/>
      <c r="D45" s="138"/>
      <c r="E45" s="138"/>
      <c r="F45" s="138"/>
      <c r="G45" s="138"/>
      <c r="H45" s="138"/>
      <c r="I45" s="138"/>
      <c r="J45" s="136"/>
      <c r="K45" s="136"/>
      <c r="L45" s="136"/>
      <c r="M45" s="136"/>
    </row>
    <row r="46" spans="1:13" x14ac:dyDescent="0.25">
      <c r="A46" s="2"/>
      <c r="B46" s="138"/>
      <c r="C46" s="138"/>
      <c r="D46" s="138"/>
      <c r="E46" s="138"/>
      <c r="F46" s="138"/>
      <c r="G46" s="138"/>
      <c r="H46" s="138"/>
      <c r="I46" s="138"/>
      <c r="J46" s="136"/>
      <c r="K46" s="136"/>
      <c r="L46" s="137"/>
      <c r="M46" s="136"/>
    </row>
    <row r="47" spans="1:13" x14ac:dyDescent="0.25">
      <c r="A47" s="2"/>
      <c r="B47" s="138"/>
      <c r="C47" s="138"/>
      <c r="D47" s="138"/>
      <c r="E47" s="138"/>
      <c r="F47" s="138"/>
      <c r="G47" s="138"/>
      <c r="H47" s="138"/>
      <c r="I47" s="138"/>
      <c r="J47" s="136"/>
      <c r="K47" s="136"/>
      <c r="L47" s="137"/>
      <c r="M47" s="136"/>
    </row>
    <row r="48" spans="1:13" x14ac:dyDescent="0.25">
      <c r="A48" s="2"/>
      <c r="B48" s="138"/>
      <c r="C48" s="138"/>
      <c r="D48" s="138"/>
      <c r="E48" s="138"/>
      <c r="F48" s="138"/>
      <c r="G48" s="138"/>
      <c r="H48" s="138"/>
      <c r="I48" s="138"/>
      <c r="J48" s="136"/>
      <c r="K48" s="136"/>
      <c r="L48" s="136"/>
      <c r="M48" s="136"/>
    </row>
    <row r="49" spans="1:13" x14ac:dyDescent="0.25">
      <c r="A49" s="2"/>
      <c r="B49" s="141"/>
      <c r="C49" s="141"/>
      <c r="D49" s="141"/>
      <c r="E49" s="141"/>
      <c r="F49" s="141"/>
      <c r="G49" s="141"/>
      <c r="H49" s="141"/>
      <c r="I49" s="141"/>
      <c r="J49" s="136"/>
      <c r="K49" s="136"/>
      <c r="L49" s="136"/>
      <c r="M49" s="136"/>
    </row>
    <row r="50" spans="1:13" x14ac:dyDescent="0.25">
      <c r="A50" s="2"/>
      <c r="B50" s="141"/>
      <c r="C50" s="141"/>
      <c r="D50" s="141"/>
      <c r="E50" s="141"/>
      <c r="F50" s="141"/>
      <c r="G50" s="141"/>
      <c r="H50" s="141"/>
      <c r="I50" s="141"/>
      <c r="J50" s="136"/>
      <c r="K50" s="136"/>
      <c r="L50" s="136"/>
      <c r="M50" s="136"/>
    </row>
    <row r="51" spans="1:13" x14ac:dyDescent="0.25">
      <c r="A51" s="2"/>
      <c r="B51" s="141"/>
      <c r="C51" s="141"/>
      <c r="D51" s="141"/>
      <c r="E51" s="141"/>
      <c r="F51" s="141"/>
      <c r="G51" s="141"/>
      <c r="H51" s="141"/>
      <c r="I51" s="141"/>
      <c r="J51" s="136"/>
      <c r="K51" s="136"/>
      <c r="L51" s="136"/>
      <c r="M51" s="136"/>
    </row>
    <row r="52" spans="1:13" x14ac:dyDescent="0.25">
      <c r="A52" s="2"/>
      <c r="B52" s="141"/>
      <c r="C52" s="141"/>
      <c r="D52" s="141"/>
      <c r="E52" s="141"/>
      <c r="F52" s="141"/>
      <c r="G52" s="141"/>
      <c r="H52" s="141"/>
      <c r="I52" s="141"/>
      <c r="J52" s="136"/>
      <c r="K52" s="136"/>
      <c r="L52" s="136"/>
      <c r="M52" s="136"/>
    </row>
    <row r="53" spans="1:13" x14ac:dyDescent="0.25">
      <c r="A53" s="2"/>
      <c r="B53" s="144"/>
      <c r="C53" s="144"/>
      <c r="D53" s="144"/>
      <c r="E53" s="144"/>
      <c r="F53" s="144"/>
      <c r="G53" s="144"/>
      <c r="H53" s="144"/>
      <c r="I53" s="144"/>
      <c r="J53" s="136"/>
      <c r="K53" s="136"/>
      <c r="L53" s="136"/>
      <c r="M53" s="136"/>
    </row>
  </sheetData>
  <sheetProtection algorithmName="SHA-512" hashValue="iCZsFL2ZVPPYfsz7SbUiOhKVu3yuaA3kW2Lxg038fGRxrJbxHfRBvL9PpC6KSoDtTcr3QkgTnrYrOnrZoj6JxA==" saltValue="VWtsU+/ewCHypFolomJTPw==" spinCount="100000" sheet="1" objects="1" scenarios="1"/>
  <mergeCells count="76">
    <mergeCell ref="A5:M5"/>
    <mergeCell ref="A2:C2"/>
    <mergeCell ref="D2:I2"/>
    <mergeCell ref="J2:M2"/>
    <mergeCell ref="A3:C3"/>
    <mergeCell ref="D3:I3"/>
    <mergeCell ref="J3:M4"/>
    <mergeCell ref="A4:C4"/>
    <mergeCell ref="D4:I4"/>
    <mergeCell ref="B52:I52"/>
    <mergeCell ref="J52:K52"/>
    <mergeCell ref="L52:M52"/>
    <mergeCell ref="B53:I53"/>
    <mergeCell ref="J53:K53"/>
    <mergeCell ref="L53:M53"/>
    <mergeCell ref="B50:I50"/>
    <mergeCell ref="J50:K50"/>
    <mergeCell ref="L50:M50"/>
    <mergeCell ref="B51:I51"/>
    <mergeCell ref="J51:K51"/>
    <mergeCell ref="L51:M51"/>
    <mergeCell ref="B48:I48"/>
    <mergeCell ref="J48:K48"/>
    <mergeCell ref="L48:M48"/>
    <mergeCell ref="B49:I49"/>
    <mergeCell ref="J49:K49"/>
    <mergeCell ref="L49:M49"/>
    <mergeCell ref="B46:I46"/>
    <mergeCell ref="J46:K46"/>
    <mergeCell ref="L46:M46"/>
    <mergeCell ref="B47:I47"/>
    <mergeCell ref="J47:K47"/>
    <mergeCell ref="L47:M47"/>
    <mergeCell ref="B44:I44"/>
    <mergeCell ref="J44:K44"/>
    <mergeCell ref="L44:M44"/>
    <mergeCell ref="B45:I45"/>
    <mergeCell ref="J45:K45"/>
    <mergeCell ref="L45:M45"/>
    <mergeCell ref="B42:I42"/>
    <mergeCell ref="J42:K42"/>
    <mergeCell ref="L42:M42"/>
    <mergeCell ref="B43:I43"/>
    <mergeCell ref="J43:K43"/>
    <mergeCell ref="L43:M43"/>
    <mergeCell ref="B40:I40"/>
    <mergeCell ref="J40:K40"/>
    <mergeCell ref="L40:M40"/>
    <mergeCell ref="B41:I41"/>
    <mergeCell ref="J41:K41"/>
    <mergeCell ref="L41:M41"/>
    <mergeCell ref="B38:I38"/>
    <mergeCell ref="J38:K38"/>
    <mergeCell ref="L38:M38"/>
    <mergeCell ref="B39:I39"/>
    <mergeCell ref="J39:K39"/>
    <mergeCell ref="L39:M39"/>
    <mergeCell ref="B36:I36"/>
    <mergeCell ref="J36:K36"/>
    <mergeCell ref="L36:M36"/>
    <mergeCell ref="B37:I37"/>
    <mergeCell ref="J37:K37"/>
    <mergeCell ref="L37:M37"/>
    <mergeCell ref="B34:I34"/>
    <mergeCell ref="J34:K34"/>
    <mergeCell ref="L34:M34"/>
    <mergeCell ref="B35:I35"/>
    <mergeCell ref="J35:K35"/>
    <mergeCell ref="L35:M35"/>
    <mergeCell ref="A31:M31"/>
    <mergeCell ref="B32:I32"/>
    <mergeCell ref="J32:K32"/>
    <mergeCell ref="L32:M32"/>
    <mergeCell ref="B33:I33"/>
    <mergeCell ref="J33:K33"/>
    <mergeCell ref="L33:M33"/>
  </mergeCells>
  <conditionalFormatting sqref="B29:M29">
    <cfRule type="cellIs" dxfId="4" priority="1" stopIfTrue="1" operator="equal">
      <formula>40</formula>
    </cfRule>
    <cfRule type="cellIs" dxfId="3" priority="2" stopIfTrue="1" operator="lessThan">
      <formula>40</formula>
    </cfRule>
  </conditionalFormatting>
  <printOptions horizontalCentered="1"/>
  <pageMargins left="0.43307086614173201" right="0.43307086614173201" top="0.27559055118110198" bottom="0.31496062992126" header="0.31496062992126" footer="0.31496062992126"/>
  <pageSetup scale="76" orientation="portrait" r:id="rId1"/>
  <headerFooter>
    <oddFooter>&amp;L&amp;P of &amp;N&amp;R&amp;A
&amp;F
Rev. AB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79"/>
  <sheetViews>
    <sheetView showGridLines="0" tabSelected="1" view="pageBreakPreview" topLeftCell="A26" zoomScaleNormal="100" zoomScaleSheetLayoutView="100" workbookViewId="0">
      <selection activeCell="D34" sqref="D34:D35"/>
    </sheetView>
  </sheetViews>
  <sheetFormatPr defaultColWidth="9.140625" defaultRowHeight="15" x14ac:dyDescent="0.25"/>
  <cols>
    <col min="1" max="1" width="8.28515625" style="12" customWidth="1"/>
    <col min="2" max="2" width="10.7109375" style="12" customWidth="1"/>
    <col min="3" max="3" width="8.7109375" style="12" customWidth="1"/>
    <col min="4" max="4" width="7.7109375" style="12" customWidth="1"/>
    <col min="5" max="5" width="7.28515625" style="12" customWidth="1"/>
    <col min="6" max="6" width="8.140625" style="12" customWidth="1"/>
    <col min="7" max="12" width="7" style="12" customWidth="1"/>
    <col min="13" max="13" width="7.7109375" style="12" customWidth="1"/>
    <col min="14" max="16" width="8.28515625" style="12" customWidth="1"/>
    <col min="17" max="17" width="9.140625" style="12" customWidth="1"/>
    <col min="18" max="18" width="15.85546875" style="12" bestFit="1" customWidth="1"/>
    <col min="19" max="16384" width="9.140625" style="12"/>
  </cols>
  <sheetData>
    <row r="1" spans="1:18" ht="15.75" thickBot="1" x14ac:dyDescent="0.3"/>
    <row r="2" spans="1:18" ht="26.25" customHeight="1" thickBot="1" x14ac:dyDescent="0.3">
      <c r="A2" s="111" t="s">
        <v>71</v>
      </c>
      <c r="B2" s="112"/>
      <c r="C2" s="112"/>
      <c r="D2" s="114" t="s">
        <v>75</v>
      </c>
      <c r="E2" s="114"/>
      <c r="F2" s="114"/>
      <c r="G2" s="114"/>
      <c r="H2" s="114"/>
      <c r="I2" s="114"/>
      <c r="J2" s="114"/>
      <c r="K2" s="115"/>
      <c r="L2" s="102" t="s">
        <v>77</v>
      </c>
      <c r="M2" s="103"/>
      <c r="N2" s="103"/>
      <c r="O2" s="103"/>
      <c r="P2" s="104"/>
    </row>
    <row r="3" spans="1:18" ht="26.25" customHeight="1" thickBot="1" x14ac:dyDescent="0.3">
      <c r="A3" s="113" t="s">
        <v>72</v>
      </c>
      <c r="B3" s="114"/>
      <c r="C3" s="114"/>
      <c r="D3" s="114" t="s">
        <v>76</v>
      </c>
      <c r="E3" s="114"/>
      <c r="F3" s="114"/>
      <c r="G3" s="114"/>
      <c r="H3" s="114"/>
      <c r="I3" s="114"/>
      <c r="J3" s="114"/>
      <c r="K3" s="115"/>
      <c r="L3" s="186" t="s">
        <v>108</v>
      </c>
      <c r="M3" s="187"/>
      <c r="N3" s="187"/>
      <c r="O3" s="187"/>
      <c r="P3" s="188"/>
    </row>
    <row r="4" spans="1:18" ht="26.25" customHeight="1" thickBot="1" x14ac:dyDescent="0.3">
      <c r="A4" s="113" t="s">
        <v>73</v>
      </c>
      <c r="B4" s="114"/>
      <c r="C4" s="114"/>
      <c r="D4" s="116" t="s">
        <v>84</v>
      </c>
      <c r="E4" s="116"/>
      <c r="F4" s="116"/>
      <c r="G4" s="116"/>
      <c r="H4" s="116"/>
      <c r="I4" s="116"/>
      <c r="J4" s="116"/>
      <c r="K4" s="117"/>
      <c r="L4" s="186"/>
      <c r="M4" s="187"/>
      <c r="N4" s="187"/>
      <c r="O4" s="187"/>
      <c r="P4" s="188"/>
    </row>
    <row r="5" spans="1:18" ht="28.5" customHeight="1" x14ac:dyDescent="0.25">
      <c r="A5" s="189" t="s">
        <v>79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8" ht="18.75" x14ac:dyDescent="0.25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8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R9" s="14"/>
    </row>
    <row r="10" spans="1:18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8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8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8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8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8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P19" s="15"/>
    </row>
    <row r="20" spans="1:16" ht="15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3"/>
      <c r="L20" s="13"/>
      <c r="M20" s="13"/>
    </row>
    <row r="21" spans="1:16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3"/>
      <c r="L21" s="13"/>
      <c r="M21" s="13"/>
    </row>
    <row r="22" spans="1:16" ht="15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3"/>
      <c r="L22" s="13"/>
      <c r="M22" s="13"/>
    </row>
    <row r="23" spans="1:16" ht="15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3"/>
      <c r="L23" s="13"/>
      <c r="M23" s="13"/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6" ht="15" customHeight="1" x14ac:dyDescent="0.25">
      <c r="A25" s="46"/>
      <c r="B25" s="48" t="s">
        <v>0</v>
      </c>
      <c r="C25" s="49" t="s">
        <v>1</v>
      </c>
      <c r="D25" s="50" t="s">
        <v>2</v>
      </c>
      <c r="E25" s="49" t="s">
        <v>3</v>
      </c>
      <c r="F25" s="50" t="s">
        <v>4</v>
      </c>
      <c r="G25" s="49" t="s">
        <v>5</v>
      </c>
      <c r="H25" s="50" t="s">
        <v>6</v>
      </c>
      <c r="I25" s="49" t="s">
        <v>7</v>
      </c>
      <c r="J25" s="50" t="s">
        <v>8</v>
      </c>
      <c r="K25" s="49" t="s">
        <v>9</v>
      </c>
      <c r="L25" s="50" t="s">
        <v>10</v>
      </c>
      <c r="M25" s="49" t="s">
        <v>11</v>
      </c>
    </row>
    <row r="26" spans="1:16" ht="36.6" customHeight="1" x14ac:dyDescent="0.25">
      <c r="A26" s="46" t="s">
        <v>56</v>
      </c>
      <c r="B26" s="57">
        <f>COUNTIF($A36:$A55,1)</f>
        <v>0</v>
      </c>
      <c r="C26" s="57">
        <f>COUNTIF($A36:$A55,2)</f>
        <v>0</v>
      </c>
      <c r="D26" s="57">
        <f>COUNTIF($A36:$A55,3)</f>
        <v>0</v>
      </c>
      <c r="E26" s="57">
        <f>COUNTIF($A36:$A55,4)</f>
        <v>0</v>
      </c>
      <c r="F26" s="57">
        <f>COUNTIF($A36:$A55,5)</f>
        <v>0</v>
      </c>
      <c r="G26" s="57">
        <f>COUNTIF($A36:$A55,6)</f>
        <v>0</v>
      </c>
      <c r="H26" s="57">
        <f>COUNTIF($A36:$A55,7)</f>
        <v>0</v>
      </c>
      <c r="I26" s="57">
        <f>COUNTIF($A36:$A55,8)</f>
        <v>0</v>
      </c>
      <c r="J26" s="57">
        <f>COUNTIF($A36:$A55,8)</f>
        <v>0</v>
      </c>
      <c r="K26" s="57">
        <f>COUNTIF($A36:$A55,10)</f>
        <v>0</v>
      </c>
      <c r="L26" s="57">
        <f>COUNTIF($A36:$A55,11)</f>
        <v>0</v>
      </c>
      <c r="M26" s="57">
        <f>COUNTIF($A36:$A55,12)</f>
        <v>0</v>
      </c>
    </row>
    <row r="27" spans="1:16" ht="15" customHeight="1" x14ac:dyDescent="0.25">
      <c r="A27" s="86" t="s">
        <v>100</v>
      </c>
      <c r="B27" s="57">
        <f>SUMIFS($F36:$F55,$A36:$A55,"1",$D36:$D55,"C1")</f>
        <v>0</v>
      </c>
      <c r="C27" s="57">
        <f>SUMIFS(F36:F55,A36:A55,"2",D36:D55,"C1")</f>
        <v>0</v>
      </c>
      <c r="D27" s="57">
        <f>SUMIFS(F36:F55,A36:A55,"3",D36:D55,"C1")</f>
        <v>0</v>
      </c>
      <c r="E27" s="57">
        <f>SUMIFS(F36:F55,A36:A55,"4",D36:D55,"C1")</f>
        <v>0</v>
      </c>
      <c r="F27" s="57">
        <f>SUMIFS(F36:F55,A36:A55,"5",D36:D55,"C1")</f>
        <v>0</v>
      </c>
      <c r="G27" s="57">
        <f>SUMIFS(F36:F55,A36:A55,"6",D36:D55,"C1")</f>
        <v>0</v>
      </c>
      <c r="H27" s="57">
        <f>SUMIFS(F36:F55,A36:A55,"7",D36:D55,"C1")</f>
        <v>0</v>
      </c>
      <c r="I27" s="57">
        <f>SUMIFS(F36:F55,A36:A55,"8",D36:D55,"C1")</f>
        <v>0</v>
      </c>
      <c r="J27" s="57">
        <f>SUMIFS(F36:F55,A36:A55,"9",D36:D55,"C1")</f>
        <v>0</v>
      </c>
      <c r="K27" s="57">
        <f>SUMIFS(F36:F55,A36:A55,"10",D36:D55,"C1")</f>
        <v>0</v>
      </c>
      <c r="L27" s="57">
        <f>SUMIFS(F36:F55,A36:A55,"11",D36:D55,"C1")</f>
        <v>0</v>
      </c>
      <c r="M27" s="57">
        <f>SUMIFS(F36:F55,A36:A55,"12",D36:D55,"C1")</f>
        <v>0</v>
      </c>
    </row>
    <row r="28" spans="1:16" ht="15" customHeight="1" x14ac:dyDescent="0.25">
      <c r="A28" s="47" t="s">
        <v>49</v>
      </c>
      <c r="B28" s="57">
        <f>SUMIFS(F36:F55,A36:A55,"1",D36:D55,"C2")</f>
        <v>0</v>
      </c>
      <c r="C28" s="57">
        <f>SUMIFS(F36:F55,A36:A55,"2",D36:D55,"C2")</f>
        <v>0</v>
      </c>
      <c r="D28" s="57">
        <f>SUMIFS(F36:F55,A36:A55,"3",D36:D55,"C2")</f>
        <v>0</v>
      </c>
      <c r="E28" s="57">
        <f>SUMIFS(F36:F55,A36:A55,"4",D36:D55,"C2")</f>
        <v>0</v>
      </c>
      <c r="F28" s="57">
        <f>SUMIFS(F36:F55,A36:A55,"5",D36:D55,"C2")</f>
        <v>0</v>
      </c>
      <c r="G28" s="57">
        <f>SUMIFS(F36:F55,A36:A55,"6",D36:D55,"C2")</f>
        <v>0</v>
      </c>
      <c r="H28" s="57">
        <f>SUMIFS(F36:F55,A36:A55,"7",D36:D55,"C2")</f>
        <v>0</v>
      </c>
      <c r="I28" s="57">
        <f>SUMIFS(F36:F55,A36:A55,"8",D36:D55,"C2")</f>
        <v>0</v>
      </c>
      <c r="J28" s="57">
        <f>SUMIFS(F36:F55,A36:A55,"9",D36:D55,"C2")</f>
        <v>0</v>
      </c>
      <c r="K28" s="57">
        <f>SUMIFS(F36:F55,A36:A55,"10",D36:D55,"C2")</f>
        <v>0</v>
      </c>
      <c r="L28" s="57">
        <f>SUMIFS(F36:F55,A36:A55,"11",D36:D55,"C2")</f>
        <v>0</v>
      </c>
      <c r="M28" s="57">
        <f>SUMIFS(F36:F55,A36:A55,"12",D36:D55,"C2")</f>
        <v>0</v>
      </c>
    </row>
    <row r="29" spans="1:16" ht="15" customHeight="1" x14ac:dyDescent="0.25">
      <c r="A29" s="47" t="s">
        <v>50</v>
      </c>
      <c r="B29" s="57">
        <f>SUMIFS(F36:F55,A36:A55,"1",D36:D55,"C3")</f>
        <v>0</v>
      </c>
      <c r="C29" s="57">
        <f>SUMIFS(F36:F55,A36:A55,"2",D36:D55,"C3")</f>
        <v>0</v>
      </c>
      <c r="D29" s="57">
        <f>SUMIFS(F36:F55,A36:A55,"3",D36:D55,"C3")</f>
        <v>0</v>
      </c>
      <c r="E29" s="57">
        <f>SUMIFS(F36:F55,A36:A55,"4",D36:D55,"C3")</f>
        <v>0</v>
      </c>
      <c r="F29" s="57">
        <f>SUMIFS(F36:F55,A36:A55,"5",D36:D55,"C3")</f>
        <v>0</v>
      </c>
      <c r="G29" s="57">
        <f>SUMIFS(F36:F55,A36:A55,"6",D36:D55,"C3")</f>
        <v>0</v>
      </c>
      <c r="H29" s="57">
        <f>SUMIFS(F36:F55,A36:A55,"7",D36:D55,"C3")</f>
        <v>0</v>
      </c>
      <c r="I29" s="57">
        <f>SUMIFS(F36:F55,A36:A55,"8",D36:D55,"C3")</f>
        <v>0</v>
      </c>
      <c r="J29" s="57">
        <f>SUMIFS(F36:F55,A36:A55,"9",D36:D55,"C3")</f>
        <v>0</v>
      </c>
      <c r="K29" s="57">
        <f>SUMIFS(F36:F55,A36:A55,"10",D36:D55,"C3")</f>
        <v>0</v>
      </c>
      <c r="L29" s="57">
        <f>SUMIFS(F36:F55,A36:A55,"11",D36:D55,"C3")</f>
        <v>0</v>
      </c>
      <c r="M29" s="57">
        <f>SUMIFS(F36:F55,A36:A55,"12",D36:D55,"C3")</f>
        <v>0</v>
      </c>
    </row>
    <row r="30" spans="1:16" ht="15" customHeight="1" x14ac:dyDescent="0.25">
      <c r="A30" s="86" t="s">
        <v>51</v>
      </c>
      <c r="B30" s="57">
        <f>SUMIFS(F36:F55,A36:A55,"1",E36:E55,"yes")</f>
        <v>0</v>
      </c>
      <c r="C30" s="57">
        <f>SUMIFS(F36:F55,A36:A55,"2",E36:E55,"yes")</f>
        <v>0</v>
      </c>
      <c r="D30" s="57">
        <f>SUMIFS(F36:F55,A36:A55,"3",E36:E55,"yes")</f>
        <v>0</v>
      </c>
      <c r="E30" s="57">
        <f>SUMIFS(F36:F55,A36:A55,"4",E36:E55,"yes")</f>
        <v>0</v>
      </c>
      <c r="F30" s="57">
        <f>SUMIFS(F36:F55,A36:A55,"5",E36:E55,"yes")</f>
        <v>0</v>
      </c>
      <c r="G30" s="57">
        <f>SUMIFS(F36:F55,A36:A55,"6",E36:E55,"yes")</f>
        <v>0</v>
      </c>
      <c r="H30" s="57">
        <f>SUMIFS(F36:F55,A36:A55,"7",E36:E55,"yes")</f>
        <v>0</v>
      </c>
      <c r="I30" s="57">
        <f>SUMIFS(F36:F55,A36:A55,"8",E36:E55,"yes")</f>
        <v>0</v>
      </c>
      <c r="J30" s="57">
        <f>SUMIFS(F36:F55,A36:A55,"9",E36:E55,"yes")</f>
        <v>0</v>
      </c>
      <c r="K30" s="57">
        <f>SUMIFS(F36:F55,A36:A55,"10",E36:E55,"yes")</f>
        <v>0</v>
      </c>
      <c r="L30" s="57">
        <f>SUMIFS(F36:F55,A36:A55,"11",E36:E55,"yes")</f>
        <v>0</v>
      </c>
      <c r="M30" s="57">
        <f>SUMIFS(F36:F55,A36:A55,"12",E36:E55,"yes")</f>
        <v>0</v>
      </c>
    </row>
    <row r="31" spans="1:16" ht="15.6" customHeight="1" x14ac:dyDescent="0.25">
      <c r="A31" s="17" t="s">
        <v>22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6" ht="23.25" customHeight="1" x14ac:dyDescent="0.25">
      <c r="A32" s="200" t="s">
        <v>22</v>
      </c>
      <c r="B32" s="201">
        <f>B27+B30</f>
        <v>0</v>
      </c>
      <c r="C32" s="201">
        <f t="shared" ref="C32:M32" si="0">C27+C30</f>
        <v>0</v>
      </c>
      <c r="D32" s="201">
        <f t="shared" si="0"/>
        <v>0</v>
      </c>
      <c r="E32" s="201">
        <f t="shared" si="0"/>
        <v>0</v>
      </c>
      <c r="F32" s="201">
        <f t="shared" si="0"/>
        <v>0</v>
      </c>
      <c r="G32" s="201">
        <f t="shared" si="0"/>
        <v>0</v>
      </c>
      <c r="H32" s="201">
        <f t="shared" si="0"/>
        <v>0</v>
      </c>
      <c r="I32" s="201">
        <f t="shared" si="0"/>
        <v>0</v>
      </c>
      <c r="J32" s="201">
        <f t="shared" si="0"/>
        <v>0</v>
      </c>
      <c r="K32" s="201">
        <f t="shared" si="0"/>
        <v>0</v>
      </c>
      <c r="L32" s="201">
        <f t="shared" si="0"/>
        <v>0</v>
      </c>
      <c r="M32" s="201">
        <f t="shared" si="0"/>
        <v>0</v>
      </c>
      <c r="N32" s="202"/>
      <c r="O32" s="202"/>
      <c r="P32" s="202"/>
    </row>
    <row r="33" spans="1:16" ht="8.25" customHeight="1" x14ac:dyDescent="0.25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2"/>
      <c r="O33" s="202"/>
      <c r="P33" s="202"/>
    </row>
    <row r="34" spans="1:16" ht="24.75" customHeight="1" x14ac:dyDescent="0.25">
      <c r="A34" s="159" t="s">
        <v>12</v>
      </c>
      <c r="B34" s="205" t="s">
        <v>13</v>
      </c>
      <c r="C34" s="206" t="s">
        <v>65</v>
      </c>
      <c r="D34" s="207" t="s">
        <v>47</v>
      </c>
      <c r="E34" s="207" t="s">
        <v>51</v>
      </c>
      <c r="F34" s="208"/>
      <c r="G34" s="207" t="s">
        <v>55</v>
      </c>
      <c r="H34" s="207"/>
      <c r="I34" s="209" t="s">
        <v>66</v>
      </c>
      <c r="J34" s="210"/>
      <c r="K34" s="210"/>
      <c r="L34" s="211"/>
      <c r="M34" s="207" t="s">
        <v>14</v>
      </c>
      <c r="N34" s="212" t="s">
        <v>57</v>
      </c>
      <c r="O34" s="213"/>
      <c r="P34" s="214"/>
    </row>
    <row r="35" spans="1:16" ht="36" customHeight="1" x14ac:dyDescent="0.25">
      <c r="A35" s="159"/>
      <c r="B35" s="215"/>
      <c r="C35" s="215"/>
      <c r="D35" s="207"/>
      <c r="E35" s="207"/>
      <c r="F35" s="216"/>
      <c r="G35" s="207"/>
      <c r="H35" s="207"/>
      <c r="I35" s="217"/>
      <c r="J35" s="218"/>
      <c r="K35" s="218"/>
      <c r="L35" s="219"/>
      <c r="M35" s="207"/>
      <c r="N35" s="220" t="s">
        <v>81</v>
      </c>
      <c r="O35" s="220" t="s">
        <v>80</v>
      </c>
      <c r="P35" s="220" t="s">
        <v>82</v>
      </c>
    </row>
    <row r="36" spans="1:16" ht="29.25" customHeight="1" x14ac:dyDescent="0.25">
      <c r="A36" s="58"/>
      <c r="B36" s="30"/>
      <c r="C36" s="31"/>
      <c r="D36" s="19"/>
      <c r="E36" s="19"/>
      <c r="F36" s="59">
        <v>1</v>
      </c>
      <c r="G36" s="156"/>
      <c r="H36" s="157"/>
      <c r="I36" s="155"/>
      <c r="J36" s="153"/>
      <c r="K36" s="153"/>
      <c r="L36" s="154"/>
      <c r="M36" s="19"/>
      <c r="N36" s="33"/>
      <c r="O36" s="33"/>
      <c r="P36" s="33"/>
    </row>
    <row r="37" spans="1:16" ht="26.25" customHeight="1" x14ac:dyDescent="0.25">
      <c r="A37" s="58"/>
      <c r="B37" s="30"/>
      <c r="C37" s="31"/>
      <c r="D37" s="19"/>
      <c r="E37" s="19"/>
      <c r="F37" s="59">
        <v>1</v>
      </c>
      <c r="G37" s="156"/>
      <c r="H37" s="157"/>
      <c r="I37" s="152"/>
      <c r="J37" s="153"/>
      <c r="K37" s="153"/>
      <c r="L37" s="154"/>
      <c r="M37" s="19"/>
      <c r="N37" s="20"/>
      <c r="O37" s="20"/>
      <c r="P37" s="20"/>
    </row>
    <row r="38" spans="1:16" ht="26.25" customHeight="1" x14ac:dyDescent="0.25">
      <c r="A38" s="58"/>
      <c r="B38" s="30"/>
      <c r="C38" s="31"/>
      <c r="D38" s="19"/>
      <c r="E38" s="19"/>
      <c r="F38" s="59">
        <v>1</v>
      </c>
      <c r="G38" s="156"/>
      <c r="H38" s="158"/>
      <c r="I38" s="152"/>
      <c r="J38" s="153"/>
      <c r="K38" s="153"/>
      <c r="L38" s="154"/>
      <c r="M38" s="19"/>
      <c r="N38" s="20"/>
      <c r="O38" s="20"/>
      <c r="P38" s="20"/>
    </row>
    <row r="39" spans="1:16" ht="15" customHeight="1" x14ac:dyDescent="0.25">
      <c r="A39" s="58"/>
      <c r="B39" s="30"/>
      <c r="C39" s="31"/>
      <c r="D39" s="34"/>
      <c r="E39" s="19"/>
      <c r="F39" s="59">
        <v>1</v>
      </c>
      <c r="I39" s="152"/>
      <c r="J39" s="153"/>
      <c r="K39" s="153"/>
      <c r="L39" s="154"/>
      <c r="M39" s="19"/>
      <c r="N39" s="20"/>
      <c r="O39" s="20"/>
      <c r="P39" s="20"/>
    </row>
    <row r="40" spans="1:16" ht="15" customHeight="1" x14ac:dyDescent="0.25">
      <c r="A40" s="58"/>
      <c r="B40" s="32"/>
      <c r="C40" s="31"/>
      <c r="D40" s="19"/>
      <c r="E40" s="19"/>
      <c r="F40" s="59">
        <v>1</v>
      </c>
      <c r="G40" s="156"/>
      <c r="H40" s="158"/>
      <c r="I40" s="152"/>
      <c r="J40" s="153"/>
      <c r="K40" s="153"/>
      <c r="L40" s="154"/>
      <c r="M40" s="19"/>
      <c r="N40" s="20"/>
      <c r="O40" s="20"/>
      <c r="P40" s="20"/>
    </row>
    <row r="41" spans="1:16" ht="15" customHeight="1" x14ac:dyDescent="0.25">
      <c r="A41" s="58"/>
      <c r="B41" s="30"/>
      <c r="C41" s="31"/>
      <c r="D41" s="19"/>
      <c r="E41" s="19"/>
      <c r="F41" s="59">
        <v>1</v>
      </c>
      <c r="G41" s="156"/>
      <c r="H41" s="158"/>
      <c r="I41" s="152"/>
      <c r="J41" s="153"/>
      <c r="K41" s="153"/>
      <c r="L41" s="154"/>
      <c r="M41" s="19"/>
      <c r="N41" s="20"/>
      <c r="O41" s="20"/>
      <c r="P41" s="20"/>
    </row>
    <row r="42" spans="1:16" x14ac:dyDescent="0.25">
      <c r="A42" s="58"/>
      <c r="B42" s="30"/>
      <c r="C42" s="31"/>
      <c r="D42" s="34"/>
      <c r="E42" s="19"/>
      <c r="F42" s="59">
        <v>1</v>
      </c>
      <c r="G42" s="156"/>
      <c r="H42" s="158"/>
      <c r="I42" s="152"/>
      <c r="J42" s="153"/>
      <c r="K42" s="153"/>
      <c r="L42" s="154"/>
      <c r="M42" s="19"/>
      <c r="N42" s="20"/>
      <c r="O42" s="20"/>
      <c r="P42" s="20"/>
    </row>
    <row r="43" spans="1:16" x14ac:dyDescent="0.25">
      <c r="A43" s="58"/>
      <c r="B43" s="31"/>
      <c r="C43" s="31"/>
      <c r="D43" s="19"/>
      <c r="E43" s="19"/>
      <c r="F43" s="59">
        <v>1</v>
      </c>
      <c r="G43" s="156"/>
      <c r="H43" s="158"/>
      <c r="I43" s="152"/>
      <c r="J43" s="153"/>
      <c r="K43" s="153"/>
      <c r="L43" s="154"/>
      <c r="M43" s="19"/>
      <c r="N43" s="20"/>
      <c r="O43" s="20"/>
      <c r="P43" s="20"/>
    </row>
    <row r="44" spans="1:16" x14ac:dyDescent="0.25">
      <c r="A44" s="58"/>
      <c r="B44" s="31"/>
      <c r="C44" s="31"/>
      <c r="D44" s="19"/>
      <c r="E44" s="19"/>
      <c r="F44" s="59">
        <v>1</v>
      </c>
      <c r="G44" s="156"/>
      <c r="H44" s="158"/>
      <c r="I44" s="152"/>
      <c r="J44" s="153"/>
      <c r="K44" s="153"/>
      <c r="L44" s="154"/>
      <c r="M44" s="19"/>
      <c r="N44" s="20"/>
      <c r="O44" s="20"/>
      <c r="P44" s="20"/>
    </row>
    <row r="45" spans="1:16" x14ac:dyDescent="0.25">
      <c r="A45" s="58"/>
      <c r="B45" s="31"/>
      <c r="C45" s="31"/>
      <c r="D45" s="34"/>
      <c r="E45" s="19"/>
      <c r="F45" s="59">
        <v>1</v>
      </c>
      <c r="G45" s="156"/>
      <c r="H45" s="158"/>
      <c r="I45" s="152"/>
      <c r="J45" s="153"/>
      <c r="K45" s="153"/>
      <c r="L45" s="154"/>
      <c r="M45" s="19"/>
      <c r="N45" s="20"/>
      <c r="O45" s="20"/>
      <c r="P45" s="20"/>
    </row>
    <row r="46" spans="1:16" x14ac:dyDescent="0.25">
      <c r="A46" s="58"/>
      <c r="B46" s="31"/>
      <c r="C46" s="31"/>
      <c r="D46" s="19"/>
      <c r="E46" s="19"/>
      <c r="F46" s="59">
        <v>1</v>
      </c>
      <c r="G46" s="156"/>
      <c r="H46" s="158"/>
      <c r="I46" s="152"/>
      <c r="J46" s="153"/>
      <c r="K46" s="153"/>
      <c r="L46" s="154"/>
      <c r="M46" s="19"/>
      <c r="N46" s="20"/>
      <c r="O46" s="20"/>
      <c r="P46" s="20"/>
    </row>
    <row r="47" spans="1:16" x14ac:dyDescent="0.25">
      <c r="A47" s="58"/>
      <c r="B47" s="31"/>
      <c r="C47" s="31"/>
      <c r="D47" s="19"/>
      <c r="E47" s="19"/>
      <c r="F47" s="59">
        <v>1</v>
      </c>
      <c r="G47" s="156"/>
      <c r="H47" s="158"/>
      <c r="I47" s="152"/>
      <c r="J47" s="153"/>
      <c r="K47" s="153"/>
      <c r="L47" s="154"/>
      <c r="M47" s="19"/>
      <c r="N47" s="20"/>
      <c r="O47" s="20"/>
      <c r="P47" s="20"/>
    </row>
    <row r="48" spans="1:16" x14ac:dyDescent="0.25">
      <c r="A48" s="58"/>
      <c r="B48" s="31"/>
      <c r="C48" s="31"/>
      <c r="D48" s="19"/>
      <c r="E48" s="19"/>
      <c r="F48" s="59">
        <v>1</v>
      </c>
      <c r="G48" s="156"/>
      <c r="H48" s="158"/>
      <c r="I48" s="152"/>
      <c r="J48" s="153"/>
      <c r="K48" s="153"/>
      <c r="L48" s="154"/>
      <c r="M48" s="19"/>
      <c r="N48" s="20"/>
      <c r="O48" s="20"/>
      <c r="P48" s="20"/>
    </row>
    <row r="49" spans="1:16" x14ac:dyDescent="0.25">
      <c r="A49" s="58"/>
      <c r="B49" s="31"/>
      <c r="C49" s="31"/>
      <c r="D49" s="19"/>
      <c r="E49" s="19"/>
      <c r="F49" s="59">
        <v>1</v>
      </c>
      <c r="G49" s="156"/>
      <c r="H49" s="158"/>
      <c r="I49" s="152"/>
      <c r="J49" s="153"/>
      <c r="K49" s="153"/>
      <c r="L49" s="154"/>
      <c r="M49" s="19"/>
      <c r="N49" s="20"/>
      <c r="O49" s="20"/>
      <c r="P49" s="20"/>
    </row>
    <row r="50" spans="1:16" x14ac:dyDescent="0.25">
      <c r="A50" s="58"/>
      <c r="B50" s="31"/>
      <c r="C50" s="31"/>
      <c r="D50" s="19"/>
      <c r="E50" s="19"/>
      <c r="F50" s="59">
        <v>1</v>
      </c>
      <c r="G50" s="156"/>
      <c r="H50" s="158"/>
      <c r="I50" s="152"/>
      <c r="J50" s="153"/>
      <c r="K50" s="153"/>
      <c r="L50" s="154"/>
      <c r="M50" s="19"/>
      <c r="N50" s="20"/>
      <c r="O50" s="20"/>
      <c r="P50" s="20"/>
    </row>
    <row r="51" spans="1:16" x14ac:dyDescent="0.25">
      <c r="A51" s="58"/>
      <c r="B51" s="31"/>
      <c r="C51" s="31"/>
      <c r="D51" s="19"/>
      <c r="E51" s="19"/>
      <c r="F51" s="59">
        <v>1</v>
      </c>
      <c r="G51" s="156"/>
      <c r="H51" s="158"/>
      <c r="I51" s="152"/>
      <c r="J51" s="153"/>
      <c r="K51" s="153"/>
      <c r="L51" s="154"/>
      <c r="M51" s="19"/>
      <c r="N51" s="20"/>
      <c r="O51" s="20"/>
      <c r="P51" s="20"/>
    </row>
    <row r="52" spans="1:16" x14ac:dyDescent="0.25">
      <c r="A52" s="58"/>
      <c r="B52" s="31"/>
      <c r="C52" s="31"/>
      <c r="D52" s="19"/>
      <c r="E52" s="19"/>
      <c r="F52" s="59">
        <v>1</v>
      </c>
      <c r="G52" s="156"/>
      <c r="H52" s="158"/>
      <c r="I52" s="152"/>
      <c r="J52" s="153"/>
      <c r="K52" s="153"/>
      <c r="L52" s="154"/>
      <c r="M52" s="19"/>
      <c r="N52" s="20"/>
      <c r="O52" s="20"/>
      <c r="P52" s="20"/>
    </row>
    <row r="53" spans="1:16" x14ac:dyDescent="0.25">
      <c r="A53" s="58"/>
      <c r="B53" s="31"/>
      <c r="C53" s="31"/>
      <c r="D53" s="19"/>
      <c r="E53" s="19"/>
      <c r="F53" s="59">
        <v>1</v>
      </c>
      <c r="G53" s="156"/>
      <c r="H53" s="158"/>
      <c r="I53" s="152"/>
      <c r="J53" s="153"/>
      <c r="K53" s="153"/>
      <c r="L53" s="154"/>
      <c r="M53" s="19"/>
      <c r="N53" s="20"/>
      <c r="O53" s="20"/>
      <c r="P53" s="20"/>
    </row>
    <row r="54" spans="1:16" x14ac:dyDescent="0.25">
      <c r="A54" s="58"/>
      <c r="B54" s="31"/>
      <c r="C54" s="31"/>
      <c r="D54" s="19"/>
      <c r="E54" s="19"/>
      <c r="F54" s="59">
        <v>1</v>
      </c>
      <c r="G54" s="156"/>
      <c r="H54" s="158"/>
      <c r="I54" s="152"/>
      <c r="J54" s="153"/>
      <c r="K54" s="153"/>
      <c r="L54" s="154"/>
      <c r="M54" s="19"/>
      <c r="N54" s="20"/>
      <c r="O54" s="20"/>
      <c r="P54" s="20"/>
    </row>
    <row r="55" spans="1:16" x14ac:dyDescent="0.25">
      <c r="A55" s="58"/>
      <c r="B55" s="31"/>
      <c r="C55" s="31"/>
      <c r="D55" s="19"/>
      <c r="E55" s="19"/>
      <c r="F55" s="59">
        <v>1</v>
      </c>
      <c r="G55" s="156"/>
      <c r="H55" s="158"/>
      <c r="I55" s="152"/>
      <c r="J55" s="153"/>
      <c r="K55" s="153"/>
      <c r="L55" s="154"/>
      <c r="M55" s="19"/>
      <c r="N55" s="20"/>
      <c r="O55" s="20"/>
      <c r="P55" s="20"/>
    </row>
    <row r="56" spans="1:16" ht="35.25" customHeight="1" x14ac:dyDescent="0.25">
      <c r="B56" s="172"/>
      <c r="C56" s="172"/>
      <c r="F56" s="73"/>
    </row>
    <row r="57" spans="1:16" x14ac:dyDescent="0.25">
      <c r="A57" s="139" t="s">
        <v>70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</row>
    <row r="58" spans="1:16" ht="42" customHeight="1" x14ac:dyDescent="0.25">
      <c r="A58" s="51" t="s">
        <v>18</v>
      </c>
      <c r="B58" s="161" t="s">
        <v>63</v>
      </c>
      <c r="C58" s="162"/>
      <c r="D58" s="162"/>
      <c r="E58" s="162"/>
      <c r="F58" s="162"/>
      <c r="G58" s="162"/>
      <c r="H58" s="162"/>
      <c r="I58" s="163"/>
      <c r="J58" s="164" t="s">
        <v>58</v>
      </c>
      <c r="K58" s="165"/>
      <c r="L58" s="166" t="s">
        <v>19</v>
      </c>
      <c r="M58" s="165"/>
    </row>
    <row r="59" spans="1:16" x14ac:dyDescent="0.25">
      <c r="A59" s="21"/>
      <c r="B59" s="167"/>
      <c r="C59" s="168"/>
      <c r="D59" s="168"/>
      <c r="E59" s="168"/>
      <c r="F59" s="168"/>
      <c r="G59" s="168"/>
      <c r="H59" s="168"/>
      <c r="I59" s="169"/>
      <c r="J59" s="170"/>
      <c r="K59" s="171"/>
      <c r="L59" s="170"/>
      <c r="M59" s="171"/>
    </row>
    <row r="60" spans="1:16" x14ac:dyDescent="0.25">
      <c r="A60" s="21"/>
      <c r="B60" s="177"/>
      <c r="C60" s="178"/>
      <c r="D60" s="178"/>
      <c r="E60" s="178"/>
      <c r="F60" s="178"/>
      <c r="G60" s="178"/>
      <c r="H60" s="178"/>
      <c r="I60" s="179"/>
      <c r="J60" s="170"/>
      <c r="K60" s="171"/>
      <c r="L60" s="176"/>
      <c r="M60" s="180"/>
    </row>
    <row r="61" spans="1:16" x14ac:dyDescent="0.25">
      <c r="A61" s="21"/>
      <c r="B61" s="177"/>
      <c r="C61" s="178"/>
      <c r="D61" s="178"/>
      <c r="E61" s="178"/>
      <c r="F61" s="178"/>
      <c r="G61" s="178"/>
      <c r="H61" s="178"/>
      <c r="I61" s="179"/>
      <c r="J61" s="170"/>
      <c r="K61" s="171"/>
      <c r="L61" s="176"/>
      <c r="M61" s="180"/>
    </row>
    <row r="62" spans="1:16" x14ac:dyDescent="0.25">
      <c r="A62" s="21"/>
      <c r="B62" s="173"/>
      <c r="C62" s="174"/>
      <c r="D62" s="174"/>
      <c r="E62" s="174"/>
      <c r="F62" s="174"/>
      <c r="G62" s="174"/>
      <c r="H62" s="174"/>
      <c r="I62" s="175"/>
      <c r="J62" s="170"/>
      <c r="K62" s="171"/>
      <c r="L62" s="176"/>
      <c r="M62" s="171"/>
    </row>
    <row r="63" spans="1:16" x14ac:dyDescent="0.25">
      <c r="A63" s="21"/>
      <c r="B63" s="173"/>
      <c r="C63" s="174"/>
      <c r="D63" s="174"/>
      <c r="E63" s="174"/>
      <c r="F63" s="174"/>
      <c r="G63" s="174"/>
      <c r="H63" s="174"/>
      <c r="I63" s="175"/>
      <c r="J63" s="170"/>
      <c r="K63" s="171"/>
      <c r="L63" s="176"/>
      <c r="M63" s="171"/>
    </row>
    <row r="64" spans="1:16" x14ac:dyDescent="0.25">
      <c r="A64" s="21"/>
      <c r="B64" s="177"/>
      <c r="C64" s="178"/>
      <c r="D64" s="178"/>
      <c r="E64" s="178"/>
      <c r="F64" s="178"/>
      <c r="G64" s="178"/>
      <c r="H64" s="178"/>
      <c r="I64" s="179"/>
      <c r="J64" s="181"/>
      <c r="K64" s="182"/>
      <c r="L64" s="176"/>
      <c r="M64" s="171"/>
    </row>
    <row r="65" spans="1:13" x14ac:dyDescent="0.25">
      <c r="A65" s="21"/>
      <c r="B65" s="177"/>
      <c r="C65" s="178"/>
      <c r="D65" s="178"/>
      <c r="E65" s="178"/>
      <c r="F65" s="178"/>
      <c r="G65" s="178"/>
      <c r="H65" s="178"/>
      <c r="I65" s="179"/>
      <c r="J65" s="170"/>
      <c r="K65" s="171"/>
      <c r="L65" s="170"/>
      <c r="M65" s="171"/>
    </row>
    <row r="66" spans="1:13" x14ac:dyDescent="0.25">
      <c r="A66" s="21"/>
      <c r="B66" s="177"/>
      <c r="C66" s="178"/>
      <c r="D66" s="178"/>
      <c r="E66" s="178"/>
      <c r="F66" s="178"/>
      <c r="G66" s="178"/>
      <c r="H66" s="178"/>
      <c r="I66" s="179"/>
      <c r="J66" s="170"/>
      <c r="K66" s="171"/>
      <c r="L66" s="170"/>
      <c r="M66" s="171"/>
    </row>
    <row r="67" spans="1:13" x14ac:dyDescent="0.25">
      <c r="A67" s="21"/>
      <c r="B67" s="177"/>
      <c r="C67" s="178"/>
      <c r="D67" s="178"/>
      <c r="E67" s="178"/>
      <c r="F67" s="178"/>
      <c r="G67" s="178"/>
      <c r="H67" s="178"/>
      <c r="I67" s="179"/>
      <c r="J67" s="170"/>
      <c r="K67" s="171"/>
      <c r="L67" s="176"/>
      <c r="M67" s="171"/>
    </row>
    <row r="68" spans="1:13" x14ac:dyDescent="0.25">
      <c r="A68" s="21"/>
      <c r="B68" s="177"/>
      <c r="C68" s="178"/>
      <c r="D68" s="178"/>
      <c r="E68" s="178"/>
      <c r="F68" s="178"/>
      <c r="G68" s="178"/>
      <c r="H68" s="178"/>
      <c r="I68" s="179"/>
      <c r="J68" s="170"/>
      <c r="K68" s="171"/>
      <c r="L68" s="176"/>
      <c r="M68" s="171"/>
    </row>
    <row r="69" spans="1:13" x14ac:dyDescent="0.25">
      <c r="A69" s="21"/>
      <c r="B69" s="183"/>
      <c r="C69" s="184"/>
      <c r="D69" s="184"/>
      <c r="E69" s="184"/>
      <c r="F69" s="184"/>
      <c r="G69" s="184"/>
      <c r="H69" s="184"/>
      <c r="I69" s="185"/>
      <c r="J69" s="170"/>
      <c r="K69" s="171"/>
      <c r="L69" s="170"/>
      <c r="M69" s="171"/>
    </row>
    <row r="70" spans="1:13" x14ac:dyDescent="0.25">
      <c r="A70" s="21"/>
      <c r="B70" s="183"/>
      <c r="C70" s="184"/>
      <c r="D70" s="184"/>
      <c r="E70" s="184"/>
      <c r="F70" s="184"/>
      <c r="G70" s="184"/>
      <c r="H70" s="184"/>
      <c r="I70" s="185"/>
      <c r="J70" s="170"/>
      <c r="K70" s="171"/>
      <c r="L70" s="170"/>
      <c r="M70" s="171"/>
    </row>
    <row r="71" spans="1:13" x14ac:dyDescent="0.25">
      <c r="A71" s="21"/>
      <c r="B71" s="183"/>
      <c r="C71" s="184"/>
      <c r="D71" s="184"/>
      <c r="E71" s="184"/>
      <c r="F71" s="184"/>
      <c r="G71" s="184"/>
      <c r="H71" s="184"/>
      <c r="I71" s="185"/>
      <c r="J71" s="170"/>
      <c r="K71" s="171"/>
      <c r="L71" s="170"/>
      <c r="M71" s="171"/>
    </row>
    <row r="72" spans="1:13" x14ac:dyDescent="0.25">
      <c r="A72" s="21"/>
      <c r="B72" s="183"/>
      <c r="C72" s="184"/>
      <c r="D72" s="184"/>
      <c r="E72" s="184"/>
      <c r="F72" s="184"/>
      <c r="G72" s="184"/>
      <c r="H72" s="184"/>
      <c r="I72" s="185"/>
      <c r="J72" s="170"/>
      <c r="K72" s="171"/>
      <c r="L72" s="176"/>
      <c r="M72" s="171"/>
    </row>
    <row r="73" spans="1:13" x14ac:dyDescent="0.25">
      <c r="A73" s="21"/>
      <c r="B73" s="183"/>
      <c r="C73" s="184"/>
      <c r="D73" s="184"/>
      <c r="E73" s="184"/>
      <c r="F73" s="184"/>
      <c r="G73" s="184"/>
      <c r="H73" s="184"/>
      <c r="I73" s="185"/>
      <c r="J73" s="170"/>
      <c r="K73" s="171"/>
      <c r="L73" s="176"/>
      <c r="M73" s="171"/>
    </row>
    <row r="74" spans="1:13" x14ac:dyDescent="0.25">
      <c r="A74" s="21"/>
      <c r="B74" s="183"/>
      <c r="C74" s="184"/>
      <c r="D74" s="184"/>
      <c r="E74" s="184"/>
      <c r="F74" s="184"/>
      <c r="G74" s="184"/>
      <c r="H74" s="184"/>
      <c r="I74" s="185"/>
      <c r="J74" s="170"/>
      <c r="K74" s="171"/>
      <c r="L74" s="170"/>
      <c r="M74" s="171"/>
    </row>
    <row r="75" spans="1:13" x14ac:dyDescent="0.25">
      <c r="A75" s="21"/>
      <c r="B75" s="177"/>
      <c r="C75" s="178"/>
      <c r="D75" s="178"/>
      <c r="E75" s="178"/>
      <c r="F75" s="178"/>
      <c r="G75" s="178"/>
      <c r="H75" s="178"/>
      <c r="I75" s="179"/>
      <c r="J75" s="170"/>
      <c r="K75" s="171"/>
      <c r="L75" s="170"/>
      <c r="M75" s="171"/>
    </row>
    <row r="76" spans="1:13" x14ac:dyDescent="0.25">
      <c r="A76" s="21"/>
      <c r="B76" s="177"/>
      <c r="C76" s="178"/>
      <c r="D76" s="178"/>
      <c r="E76" s="178"/>
      <c r="F76" s="178"/>
      <c r="G76" s="178"/>
      <c r="H76" s="178"/>
      <c r="I76" s="179"/>
      <c r="J76" s="170"/>
      <c r="K76" s="171"/>
      <c r="L76" s="170"/>
      <c r="M76" s="171"/>
    </row>
    <row r="77" spans="1:13" x14ac:dyDescent="0.25">
      <c r="A77" s="21"/>
      <c r="B77" s="177"/>
      <c r="C77" s="178"/>
      <c r="D77" s="178"/>
      <c r="E77" s="178"/>
      <c r="F77" s="178"/>
      <c r="G77" s="178"/>
      <c r="H77" s="178"/>
      <c r="I77" s="179"/>
      <c r="J77" s="170"/>
      <c r="K77" s="171"/>
      <c r="L77" s="170"/>
      <c r="M77" s="171"/>
    </row>
    <row r="78" spans="1:13" x14ac:dyDescent="0.25">
      <c r="A78" s="21"/>
      <c r="B78" s="177"/>
      <c r="C78" s="178"/>
      <c r="D78" s="178"/>
      <c r="E78" s="178"/>
      <c r="F78" s="178"/>
      <c r="G78" s="178"/>
      <c r="H78" s="178"/>
      <c r="I78" s="179"/>
      <c r="J78" s="170"/>
      <c r="K78" s="171"/>
      <c r="L78" s="170"/>
      <c r="M78" s="171"/>
    </row>
    <row r="79" spans="1:13" x14ac:dyDescent="0.25">
      <c r="A79" s="21"/>
      <c r="B79" s="173"/>
      <c r="C79" s="174"/>
      <c r="D79" s="174"/>
      <c r="E79" s="174"/>
      <c r="F79" s="174"/>
      <c r="G79" s="174"/>
      <c r="H79" s="174"/>
      <c r="I79" s="175"/>
      <c r="J79" s="170"/>
      <c r="K79" s="171"/>
      <c r="L79" s="170"/>
      <c r="M79" s="171"/>
    </row>
  </sheetData>
  <sheetProtection algorithmName="SHA-512" hashValue="xmr/NsZWeYMox5UkFKjKf05UereZBkzmKyc/EgtNdBGOeMHqp87UNgx5kGm2pUcASorTyIV9+WOOsc0KHt7icQ==" saltValue="utTBL+VSWXg8/Zp3f2Y6zg==" spinCount="100000" sheet="1" objects="1" scenarios="1"/>
  <mergeCells count="127">
    <mergeCell ref="A2:C2"/>
    <mergeCell ref="A3:C3"/>
    <mergeCell ref="A4:C4"/>
    <mergeCell ref="L2:P2"/>
    <mergeCell ref="L3:P4"/>
    <mergeCell ref="D2:K2"/>
    <mergeCell ref="D3:K3"/>
    <mergeCell ref="D4:K4"/>
    <mergeCell ref="A5:P5"/>
    <mergeCell ref="B78:I78"/>
    <mergeCell ref="J78:K78"/>
    <mergeCell ref="L78:M78"/>
    <mergeCell ref="B79:I79"/>
    <mergeCell ref="J79:K79"/>
    <mergeCell ref="L79:M79"/>
    <mergeCell ref="B76:I76"/>
    <mergeCell ref="J76:K76"/>
    <mergeCell ref="L76:M76"/>
    <mergeCell ref="B77:I77"/>
    <mergeCell ref="J77:K77"/>
    <mergeCell ref="L77:M77"/>
    <mergeCell ref="B74:I74"/>
    <mergeCell ref="J74:K74"/>
    <mergeCell ref="L74:M74"/>
    <mergeCell ref="B75:I75"/>
    <mergeCell ref="J75:K75"/>
    <mergeCell ref="L75:M75"/>
    <mergeCell ref="B72:I72"/>
    <mergeCell ref="J72:K72"/>
    <mergeCell ref="L72:M72"/>
    <mergeCell ref="B73:I73"/>
    <mergeCell ref="J73:K73"/>
    <mergeCell ref="L73:M73"/>
    <mergeCell ref="B70:I70"/>
    <mergeCell ref="J70:K70"/>
    <mergeCell ref="L70:M70"/>
    <mergeCell ref="B71:I71"/>
    <mergeCell ref="J71:K71"/>
    <mergeCell ref="L71:M71"/>
    <mergeCell ref="B68:I68"/>
    <mergeCell ref="J68:K68"/>
    <mergeCell ref="L68:M68"/>
    <mergeCell ref="B69:I69"/>
    <mergeCell ref="J69:K69"/>
    <mergeCell ref="L69:M69"/>
    <mergeCell ref="B66:I66"/>
    <mergeCell ref="J66:K66"/>
    <mergeCell ref="L66:M66"/>
    <mergeCell ref="B67:I67"/>
    <mergeCell ref="J67:K67"/>
    <mergeCell ref="L67:M67"/>
    <mergeCell ref="B64:I64"/>
    <mergeCell ref="J64:K64"/>
    <mergeCell ref="L64:M64"/>
    <mergeCell ref="B65:I65"/>
    <mergeCell ref="J65:K65"/>
    <mergeCell ref="L65:M65"/>
    <mergeCell ref="B62:I62"/>
    <mergeCell ref="J62:K62"/>
    <mergeCell ref="L62:M62"/>
    <mergeCell ref="B63:I63"/>
    <mergeCell ref="J63:K63"/>
    <mergeCell ref="L63:M63"/>
    <mergeCell ref="B60:I60"/>
    <mergeCell ref="J60:K60"/>
    <mergeCell ref="L60:M60"/>
    <mergeCell ref="B61:I61"/>
    <mergeCell ref="J61:K61"/>
    <mergeCell ref="L61:M61"/>
    <mergeCell ref="A57:M57"/>
    <mergeCell ref="B58:I58"/>
    <mergeCell ref="J58:K58"/>
    <mergeCell ref="L58:M58"/>
    <mergeCell ref="B59:I59"/>
    <mergeCell ref="J59:K59"/>
    <mergeCell ref="L59:M59"/>
    <mergeCell ref="I47:L47"/>
    <mergeCell ref="I48:L48"/>
    <mergeCell ref="I49:L49"/>
    <mergeCell ref="I50:L50"/>
    <mergeCell ref="I51:L51"/>
    <mergeCell ref="G49:H49"/>
    <mergeCell ref="B56:C56"/>
    <mergeCell ref="D34:D35"/>
    <mergeCell ref="A34:A35"/>
    <mergeCell ref="A6:M6"/>
    <mergeCell ref="F34:F35"/>
    <mergeCell ref="G34:H35"/>
    <mergeCell ref="E34:E35"/>
    <mergeCell ref="I34:L35"/>
    <mergeCell ref="B34:B35"/>
    <mergeCell ref="C34:C35"/>
    <mergeCell ref="G36:H36"/>
    <mergeCell ref="G37:H37"/>
    <mergeCell ref="G38:H38"/>
    <mergeCell ref="G40:H40"/>
    <mergeCell ref="G41:H41"/>
    <mergeCell ref="I52:L52"/>
    <mergeCell ref="I53:L53"/>
    <mergeCell ref="I54:L54"/>
    <mergeCell ref="I55:L55"/>
    <mergeCell ref="G50:H50"/>
    <mergeCell ref="G51:H51"/>
    <mergeCell ref="G52:H52"/>
    <mergeCell ref="G45:H45"/>
    <mergeCell ref="G46:H46"/>
    <mergeCell ref="G53:H53"/>
    <mergeCell ref="G54:H54"/>
    <mergeCell ref="G55:H55"/>
    <mergeCell ref="G47:H47"/>
    <mergeCell ref="G48:H48"/>
    <mergeCell ref="G42:H42"/>
    <mergeCell ref="G43:H43"/>
    <mergeCell ref="G44:H44"/>
    <mergeCell ref="I42:L42"/>
    <mergeCell ref="I43:L43"/>
    <mergeCell ref="I44:L44"/>
    <mergeCell ref="N34:P34"/>
    <mergeCell ref="I45:L45"/>
    <mergeCell ref="I46:L46"/>
    <mergeCell ref="I40:L40"/>
    <mergeCell ref="I41:L41"/>
    <mergeCell ref="I36:L36"/>
    <mergeCell ref="I37:L37"/>
    <mergeCell ref="I38:L38"/>
    <mergeCell ref="I39:L39"/>
    <mergeCell ref="M34:M35"/>
  </mergeCells>
  <phoneticPr fontId="0" type="noConversion"/>
  <conditionalFormatting sqref="B32:M32">
    <cfRule type="expression" dxfId="2" priority="1">
      <formula>AND(B27&lt;1,B30&lt;1)</formula>
    </cfRule>
    <cfRule type="expression" dxfId="1" priority="2">
      <formula>OR(B27&gt;=1,B30&gt;=1)</formula>
    </cfRule>
  </conditionalFormatting>
  <conditionalFormatting sqref="E36:E55">
    <cfRule type="containsText" dxfId="0" priority="4" operator="containsText" text="yes">
      <formula>NOT(ISERROR(SEARCH("yes",E36)))</formula>
    </cfRule>
  </conditionalFormatting>
  <dataValidations count="2">
    <dataValidation type="list" allowBlank="1" showInputMessage="1" showErrorMessage="1" sqref="D36:D55" xr:uid="{00000000-0002-0000-0400-000000000000}">
      <formula1>category</formula1>
    </dataValidation>
    <dataValidation type="list" allowBlank="1" showInputMessage="1" showErrorMessage="1" sqref="E36:E55" xr:uid="{00000000-0002-0000-0400-000001000000}">
      <formula1>type</formula1>
    </dataValidation>
  </dataValidations>
  <printOptions horizontalCentered="1"/>
  <pageMargins left="0.43307086614173201" right="0.43307086614173201" top="0.27559055118110198" bottom="0.31496062992126" header="0.31496062992126" footer="0.31496062992126"/>
  <pageSetup scale="76" orientation="portrait" r:id="rId1"/>
  <headerFooter>
    <oddFooter>&amp;L&amp;P of &amp;N&amp;R&amp;A
&amp;F
Rev. AB</oddFooter>
  </headerFooter>
  <rowBreaks count="1" manualBreakCount="1">
    <brk id="55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F1:H4"/>
  <sheetViews>
    <sheetView workbookViewId="0">
      <selection activeCell="F5" sqref="F5"/>
    </sheetView>
  </sheetViews>
  <sheetFormatPr defaultRowHeight="15" x14ac:dyDescent="0.25"/>
  <sheetData>
    <row r="1" spans="6:8" x14ac:dyDescent="0.25">
      <c r="F1" t="s">
        <v>54</v>
      </c>
      <c r="H1" t="s">
        <v>47</v>
      </c>
    </row>
    <row r="2" spans="6:8" x14ac:dyDescent="0.25">
      <c r="F2" t="s">
        <v>52</v>
      </c>
      <c r="H2" t="s">
        <v>48</v>
      </c>
    </row>
    <row r="3" spans="6:8" x14ac:dyDescent="0.25">
      <c r="F3" t="s">
        <v>53</v>
      </c>
      <c r="H3" t="s">
        <v>49</v>
      </c>
    </row>
    <row r="4" spans="6:8" x14ac:dyDescent="0.25">
      <c r="H4" t="s">
        <v>50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D182"/>
  <sheetViews>
    <sheetView topLeftCell="N1" workbookViewId="0">
      <selection activeCell="Q5" sqref="Q5"/>
    </sheetView>
  </sheetViews>
  <sheetFormatPr defaultColWidth="9.140625" defaultRowHeight="15" x14ac:dyDescent="0.25"/>
  <cols>
    <col min="1" max="1" width="11.140625" customWidth="1"/>
    <col min="2" max="15" width="9.140625" customWidth="1"/>
    <col min="16" max="16" width="24.28515625" customWidth="1"/>
    <col min="17" max="17" width="10.7109375" bestFit="1" customWidth="1"/>
  </cols>
  <sheetData>
    <row r="2" spans="1:30" x14ac:dyDescent="0.25">
      <c r="A2" s="191" t="s">
        <v>20</v>
      </c>
      <c r="B2" s="191"/>
      <c r="C2" s="191"/>
      <c r="D2" s="192" t="s">
        <v>21</v>
      </c>
      <c r="E2" s="192"/>
      <c r="G2" s="192" t="s">
        <v>35</v>
      </c>
      <c r="H2" s="192"/>
      <c r="K2" t="s">
        <v>38</v>
      </c>
      <c r="Q2" s="3">
        <v>40544</v>
      </c>
      <c r="R2" s="3">
        <v>40575</v>
      </c>
      <c r="S2" s="3">
        <v>40603</v>
      </c>
      <c r="T2" s="3">
        <v>40634</v>
      </c>
      <c r="U2" s="3">
        <v>40664</v>
      </c>
      <c r="V2" s="3">
        <v>40695</v>
      </c>
      <c r="W2" s="3">
        <v>40725</v>
      </c>
      <c r="X2" s="3">
        <v>40756</v>
      </c>
      <c r="Y2" s="3">
        <v>40787</v>
      </c>
      <c r="Z2" s="3">
        <v>40817</v>
      </c>
      <c r="AA2" s="3">
        <v>40848</v>
      </c>
      <c r="AB2" s="3">
        <v>40878</v>
      </c>
    </row>
    <row r="3" spans="1:30" x14ac:dyDescent="0.25">
      <c r="A3" s="5" t="s">
        <v>36</v>
      </c>
      <c r="B3" s="5" t="s">
        <v>37</v>
      </c>
      <c r="C3" s="5"/>
      <c r="D3">
        <v>0</v>
      </c>
      <c r="E3">
        <v>10</v>
      </c>
      <c r="G3">
        <v>0</v>
      </c>
      <c r="H3">
        <v>0</v>
      </c>
      <c r="K3" s="4">
        <v>0</v>
      </c>
      <c r="L3" t="s">
        <v>41</v>
      </c>
      <c r="P3" s="193" t="s">
        <v>20</v>
      </c>
      <c r="Q3" s="6">
        <f>'OTD '!B28</f>
        <v>1</v>
      </c>
      <c r="R3" s="6">
        <f>'OTD '!C28</f>
        <v>0.33333333333333331</v>
      </c>
      <c r="S3" s="6" t="e">
        <f>'OTD '!D28</f>
        <v>#N/A</v>
      </c>
      <c r="T3" s="6" t="e">
        <f>'OTD '!E28</f>
        <v>#N/A</v>
      </c>
      <c r="U3" s="6" t="e">
        <f>'OTD '!F28</f>
        <v>#N/A</v>
      </c>
      <c r="V3" s="6" t="e">
        <f>'OTD '!G28</f>
        <v>#N/A</v>
      </c>
      <c r="W3" s="6" t="e">
        <f>'OTD '!H28</f>
        <v>#N/A</v>
      </c>
      <c r="X3" s="6" t="e">
        <f>'OTD '!I28</f>
        <v>#N/A</v>
      </c>
      <c r="Y3" s="6" t="e">
        <f>'OTD '!J28</f>
        <v>#N/A</v>
      </c>
      <c r="Z3" s="6" t="e">
        <f>'OTD '!K28</f>
        <v>#N/A</v>
      </c>
      <c r="AA3" s="6" t="e">
        <f>'OTD '!L28</f>
        <v>#N/A</v>
      </c>
      <c r="AB3" s="6" t="e">
        <f>'OTD '!M28</f>
        <v>#N/A</v>
      </c>
    </row>
    <row r="4" spans="1:30" x14ac:dyDescent="0.25">
      <c r="A4" s="4">
        <v>-9.9920072216264108E-16</v>
      </c>
      <c r="B4">
        <v>0</v>
      </c>
      <c r="D4">
        <v>1</v>
      </c>
      <c r="E4">
        <v>8</v>
      </c>
      <c r="G4">
        <v>1</v>
      </c>
      <c r="H4">
        <v>0</v>
      </c>
      <c r="K4" s="4">
        <v>0.01</v>
      </c>
      <c r="L4" t="s">
        <v>41</v>
      </c>
      <c r="P4" s="193"/>
      <c r="Q4" s="7">
        <f>VLOOKUP(Q3,A4:B104,2,TRUE)</f>
        <v>10</v>
      </c>
      <c r="R4" s="7">
        <f>VLOOKUP(R3,A4:B104,2,TRUE)</f>
        <v>0</v>
      </c>
      <c r="S4" s="7" t="e">
        <f>VLOOKUP(S3,A4:B104,2,TRUE)</f>
        <v>#N/A</v>
      </c>
      <c r="T4" s="7" t="e">
        <f>VLOOKUP(T3,A4:B104,2,TRUE)</f>
        <v>#N/A</v>
      </c>
      <c r="U4" s="7" t="e">
        <f>VLOOKUP(U3,A4:B104,2,TRUE)</f>
        <v>#N/A</v>
      </c>
      <c r="V4" s="7" t="e">
        <f>VLOOKUP(V3,A4:B104,2,TRUE)</f>
        <v>#N/A</v>
      </c>
      <c r="W4" s="7" t="e">
        <f>VLOOKUP(W3,A4:B104,2,TRUE)</f>
        <v>#N/A</v>
      </c>
      <c r="X4" s="7" t="e">
        <f>VLOOKUP(X3,A4:B104,2,TRUE)</f>
        <v>#N/A</v>
      </c>
      <c r="Y4" s="7" t="e">
        <f>VLOOKUP(Y3,A4:B104,2,TRUE)</f>
        <v>#N/A</v>
      </c>
      <c r="Z4" s="7" t="e">
        <f>VLOOKUP(Z3,A4:B104,2,TRUE)</f>
        <v>#N/A</v>
      </c>
      <c r="AA4" s="7" t="e">
        <f>VLOOKUP(AA3,A4:B104,2,TRUE)</f>
        <v>#N/A</v>
      </c>
      <c r="AB4" s="7" t="e">
        <f>VLOOKUP(AB3,A4:B104,2,TRUE)</f>
        <v>#N/A</v>
      </c>
    </row>
    <row r="5" spans="1:30" x14ac:dyDescent="0.25">
      <c r="A5" s="4">
        <v>9.9999999999990097E-3</v>
      </c>
      <c r="B5">
        <v>0</v>
      </c>
      <c r="D5">
        <v>2</v>
      </c>
      <c r="E5">
        <v>6</v>
      </c>
      <c r="G5">
        <v>2</v>
      </c>
      <c r="H5">
        <v>0</v>
      </c>
      <c r="K5" s="4">
        <v>0.02</v>
      </c>
      <c r="L5" t="s">
        <v>41</v>
      </c>
      <c r="P5" s="193"/>
      <c r="Q5" s="6">
        <f>IF(ISERROR(Q3/2),"",Q3/2)</f>
        <v>0.5</v>
      </c>
      <c r="R5" s="6">
        <f t="shared" ref="R5:AB5" si="0">IF(ISERROR(R3/2),"",R3/2)</f>
        <v>0.16666666666666666</v>
      </c>
      <c r="S5" s="6" t="str">
        <f t="shared" si="0"/>
        <v/>
      </c>
      <c r="T5" s="6" t="str">
        <f t="shared" si="0"/>
        <v/>
      </c>
      <c r="U5" s="6" t="str">
        <f t="shared" si="0"/>
        <v/>
      </c>
      <c r="V5" s="6" t="str">
        <f t="shared" si="0"/>
        <v/>
      </c>
      <c r="W5" s="6" t="str">
        <f t="shared" si="0"/>
        <v/>
      </c>
      <c r="X5" s="6" t="str">
        <f t="shared" si="0"/>
        <v/>
      </c>
      <c r="Y5" s="6" t="str">
        <f t="shared" si="0"/>
        <v/>
      </c>
      <c r="Z5" s="6" t="str">
        <f t="shared" si="0"/>
        <v/>
      </c>
      <c r="AA5" s="6" t="str">
        <f t="shared" si="0"/>
        <v/>
      </c>
      <c r="AB5" s="6" t="str">
        <f t="shared" si="0"/>
        <v/>
      </c>
    </row>
    <row r="6" spans="1:30" x14ac:dyDescent="0.25">
      <c r="A6" s="4">
        <v>1.9999999999999001E-2</v>
      </c>
      <c r="B6">
        <v>0</v>
      </c>
      <c r="D6">
        <v>3</v>
      </c>
      <c r="E6">
        <v>4</v>
      </c>
      <c r="G6">
        <v>3</v>
      </c>
      <c r="H6">
        <v>0</v>
      </c>
      <c r="K6" s="4">
        <v>0.03</v>
      </c>
      <c r="L6" t="s">
        <v>41</v>
      </c>
      <c r="P6" s="193" t="s">
        <v>21</v>
      </c>
      <c r="Q6" s="8">
        <f>'Incidents indicators'!B26</f>
        <v>0</v>
      </c>
      <c r="R6" s="8">
        <f>'Incidents indicators'!C26</f>
        <v>0</v>
      </c>
      <c r="S6" s="8">
        <f>'Incidents indicators'!D26</f>
        <v>0</v>
      </c>
      <c r="T6" s="8">
        <f>'Incidents indicators'!E26</f>
        <v>0</v>
      </c>
      <c r="U6" s="8">
        <f>'Incidents indicators'!F26</f>
        <v>0</v>
      </c>
      <c r="V6" s="8">
        <f>'Incidents indicators'!G26</f>
        <v>0</v>
      </c>
      <c r="W6" s="8">
        <f>'Incidents indicators'!H26</f>
        <v>0</v>
      </c>
      <c r="X6" s="8">
        <f>'Incidents indicators'!I26</f>
        <v>0</v>
      </c>
      <c r="Y6" s="8">
        <f>'Incidents indicators'!J26</f>
        <v>0</v>
      </c>
      <c r="Z6" s="8">
        <f>'Incidents indicators'!K26</f>
        <v>0</v>
      </c>
      <c r="AA6" s="8">
        <f>'Incidents indicators'!L26</f>
        <v>0</v>
      </c>
      <c r="AB6" s="8">
        <f>'Incidents indicators'!M26</f>
        <v>0</v>
      </c>
    </row>
    <row r="7" spans="1:30" x14ac:dyDescent="0.25">
      <c r="A7" s="4">
        <v>2.9999999999999E-2</v>
      </c>
      <c r="B7">
        <v>0</v>
      </c>
      <c r="D7">
        <v>4</v>
      </c>
      <c r="E7">
        <v>2</v>
      </c>
      <c r="G7">
        <v>4</v>
      </c>
      <c r="H7">
        <v>0</v>
      </c>
      <c r="K7" s="4">
        <v>0.04</v>
      </c>
      <c r="L7" t="s">
        <v>41</v>
      </c>
      <c r="P7" s="193"/>
      <c r="Q7" s="8" t="str">
        <f>IF('Front Sheet'!I37&gt;=Q2,VLOOKUP(Q6,D3:E63,2,FALSE),"")</f>
        <v/>
      </c>
      <c r="R7" s="8" t="str">
        <f>IF('Front Sheet'!I37&gt;=R2,VLOOKUP(R6,D3:E63,2,FALSE),"")</f>
        <v/>
      </c>
      <c r="S7" s="8" t="str">
        <f>IF('Front Sheet'!I37&gt;=S2,VLOOKUP(S6,D3:E63,2,FALSE),"")</f>
        <v/>
      </c>
      <c r="T7" s="8" t="str">
        <f>IF('Front Sheet'!I37&gt;=T2,VLOOKUP(T6,D3:E63,2,FALSE),"")</f>
        <v/>
      </c>
      <c r="U7" s="8" t="str">
        <f>IF('Front Sheet'!I37&gt;=U2,VLOOKUP(U6,D3:E63,2,FALSE),"")</f>
        <v/>
      </c>
      <c r="V7" s="8" t="str">
        <f>IF('Front Sheet'!I37&gt;=V2,VLOOKUP(V6,D3:E63,2,FALSE),"")</f>
        <v/>
      </c>
      <c r="W7" s="8" t="str">
        <f>IF('Front Sheet'!I37&gt;=W2,VLOOKUP(W6,D3:E63,2,FALSE),"")</f>
        <v/>
      </c>
      <c r="X7" s="8" t="str">
        <f>IF('Front Sheet'!I37&gt;=X2,VLOOKUP(X6,D3:E63,2,FALSE),"")</f>
        <v/>
      </c>
      <c r="Y7" s="8" t="str">
        <f>IF('Front Sheet'!I37&gt;=Y2,VLOOKUP(Y6,D3:E63,2,FALSE),"")</f>
        <v/>
      </c>
      <c r="Z7" s="8" t="str">
        <f>IF('Front Sheet'!I37&gt;=Z2,VLOOKUP(Z6,D3:E63,2,FALSE),"")</f>
        <v/>
      </c>
      <c r="AA7" s="8" t="str">
        <f>IF('Front Sheet'!I37&gt;=AA2,VLOOKUP(AA6,D3:E63,2,FALSE),"")</f>
        <v/>
      </c>
      <c r="AB7" s="8" t="str">
        <f>IF('Front Sheet'!I37&gt;=AB2,VLOOKUP(AB6,D3:E63,2,FALSE),"")</f>
        <v/>
      </c>
    </row>
    <row r="8" spans="1:30" x14ac:dyDescent="0.25">
      <c r="A8" s="4">
        <v>3.9999999999999002E-2</v>
      </c>
      <c r="B8">
        <v>0</v>
      </c>
      <c r="D8">
        <v>5</v>
      </c>
      <c r="E8">
        <v>0</v>
      </c>
      <c r="G8">
        <v>5</v>
      </c>
      <c r="H8">
        <v>0</v>
      </c>
      <c r="K8" s="4">
        <v>0.05</v>
      </c>
      <c r="L8" t="s">
        <v>41</v>
      </c>
      <c r="P8" s="193"/>
      <c r="Q8" s="6" t="str">
        <f>IF(ISERROR(Q7/25),"",(Q7/25))</f>
        <v/>
      </c>
      <c r="R8" s="6" t="str">
        <f>IF(ISERROR(R7/25),"",(R7/25))</f>
        <v/>
      </c>
      <c r="S8" s="6" t="str">
        <f t="shared" ref="S8:AB8" si="1">IF(ISERROR(S7/25),"",(S7/25))</f>
        <v/>
      </c>
      <c r="T8" s="6" t="str">
        <f t="shared" si="1"/>
        <v/>
      </c>
      <c r="U8" s="6" t="str">
        <f t="shared" si="1"/>
        <v/>
      </c>
      <c r="V8" s="6" t="str">
        <f t="shared" si="1"/>
        <v/>
      </c>
      <c r="W8" s="6" t="str">
        <f t="shared" si="1"/>
        <v/>
      </c>
      <c r="X8" s="6" t="str">
        <f t="shared" si="1"/>
        <v/>
      </c>
      <c r="Y8" s="6" t="str">
        <f t="shared" si="1"/>
        <v/>
      </c>
      <c r="Z8" s="6" t="str">
        <f t="shared" si="1"/>
        <v/>
      </c>
      <c r="AA8" s="6" t="str">
        <f t="shared" si="1"/>
        <v/>
      </c>
      <c r="AB8" s="6" t="str">
        <f t="shared" si="1"/>
        <v/>
      </c>
    </row>
    <row r="9" spans="1:30" x14ac:dyDescent="0.25">
      <c r="A9" s="4">
        <v>4.9999999999998997E-2</v>
      </c>
      <c r="B9">
        <v>0</v>
      </c>
      <c r="D9">
        <v>6</v>
      </c>
      <c r="E9">
        <v>0</v>
      </c>
      <c r="G9">
        <v>6</v>
      </c>
      <c r="H9">
        <v>0</v>
      </c>
      <c r="K9" s="4">
        <v>0.06</v>
      </c>
      <c r="L9" t="s">
        <v>41</v>
      </c>
      <c r="P9" s="193" t="s">
        <v>35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</row>
    <row r="10" spans="1:30" x14ac:dyDescent="0.25">
      <c r="A10" s="4">
        <v>5.9999999999999103E-2</v>
      </c>
      <c r="B10">
        <v>0</v>
      </c>
      <c r="D10">
        <v>7</v>
      </c>
      <c r="E10">
        <v>0</v>
      </c>
      <c r="G10">
        <v>7</v>
      </c>
      <c r="H10">
        <v>1</v>
      </c>
      <c r="K10" s="4">
        <v>7.0000000000000007E-2</v>
      </c>
      <c r="L10" t="s">
        <v>41</v>
      </c>
      <c r="P10" s="193"/>
      <c r="Q10" s="8" t="str">
        <f>IF('Front Sheet'!I37&gt;=Q2,VLOOKUP(Q9,G3:H182,2,FALSE),"")</f>
        <v/>
      </c>
      <c r="R10" s="8" t="str">
        <f>IF('Front Sheet'!I37&gt;=R2,VLOOKUP(R9,G3:H182,2,FALSE),"")</f>
        <v/>
      </c>
      <c r="S10" s="8" t="str">
        <f>IF('Front Sheet'!I37&gt;=S2,VLOOKUP(S9,G3:H182,2,FALSE),"")</f>
        <v/>
      </c>
      <c r="T10" s="8" t="str">
        <f>IF('Front Sheet'!I37&gt;=T2,VLOOKUP(T9,G3:H182,2,FALSE),"")</f>
        <v/>
      </c>
      <c r="U10" s="8" t="str">
        <f>IF('Front Sheet'!I37&gt;=U2,VLOOKUP(U9,G3:H182,2,FALSE),"")</f>
        <v/>
      </c>
      <c r="V10" s="8" t="str">
        <f>IF('Front Sheet'!I37&gt;=V2,VLOOKUP(V9,G3:H182,2,FALSE),"")</f>
        <v/>
      </c>
      <c r="W10" s="8" t="str">
        <f>IF('Front Sheet'!I37&gt;=W2,VLOOKUP(W9,G3:H182,2,FALSE),"")</f>
        <v/>
      </c>
      <c r="X10" s="8" t="str">
        <f>IF('Front Sheet'!I37&gt;=X2,VLOOKUP(X9,G3:H182,2,FALSE),"")</f>
        <v/>
      </c>
      <c r="Y10" s="8" t="str">
        <f>IF('Front Sheet'!I37&gt;=Y2,VLOOKUP(Y9,G3:H182,2,FALSE),"")</f>
        <v/>
      </c>
      <c r="Z10" s="8" t="str">
        <f>IF('Front Sheet'!I37&gt;=Z2,VLOOKUP(Z9,G3:H182,2,FALSE),"")</f>
        <v/>
      </c>
      <c r="AA10" s="8" t="str">
        <f>IF('Front Sheet'!I37&gt;=AA2,VLOOKUP(AA9,G3:H182,2,FALSE),"")</f>
        <v/>
      </c>
      <c r="AB10" s="8" t="str">
        <f>IF('Front Sheet'!I37&gt;=AB2,VLOOKUP(AB9,G3:H182,2,FALSE),"")</f>
        <v/>
      </c>
    </row>
    <row r="11" spans="1:30" x14ac:dyDescent="0.25">
      <c r="A11" s="4">
        <v>6.9999999999999105E-2</v>
      </c>
      <c r="B11">
        <v>0</v>
      </c>
      <c r="D11">
        <v>8</v>
      </c>
      <c r="E11">
        <v>0</v>
      </c>
      <c r="G11">
        <v>8</v>
      </c>
      <c r="H11">
        <v>2</v>
      </c>
      <c r="K11" s="4">
        <v>0.08</v>
      </c>
      <c r="L11" t="s">
        <v>41</v>
      </c>
      <c r="P11" s="193"/>
      <c r="Q11" s="6" t="str">
        <f>IF(ISERROR(Q10/100),"", Q10/100)</f>
        <v/>
      </c>
      <c r="R11" s="6" t="str">
        <f>IF(ISERROR(R10/100),"", R10/100)</f>
        <v/>
      </c>
      <c r="S11" s="6" t="str">
        <f t="shared" ref="S11:AB11" si="2">IF(ISERROR(S10/100),"", S10/100)</f>
        <v/>
      </c>
      <c r="T11" s="6" t="str">
        <f t="shared" si="2"/>
        <v/>
      </c>
      <c r="U11" s="6" t="str">
        <f t="shared" si="2"/>
        <v/>
      </c>
      <c r="V11" s="6" t="str">
        <f t="shared" si="2"/>
        <v/>
      </c>
      <c r="W11" s="6" t="str">
        <f t="shared" si="2"/>
        <v/>
      </c>
      <c r="X11" s="6" t="str">
        <f t="shared" si="2"/>
        <v/>
      </c>
      <c r="Y11" s="6" t="str">
        <f t="shared" si="2"/>
        <v/>
      </c>
      <c r="Z11" s="6" t="str">
        <f t="shared" si="2"/>
        <v/>
      </c>
      <c r="AA11" s="6" t="str">
        <f t="shared" si="2"/>
        <v/>
      </c>
      <c r="AB11" s="6" t="str">
        <f t="shared" si="2"/>
        <v/>
      </c>
    </row>
    <row r="12" spans="1:30" x14ac:dyDescent="0.25">
      <c r="A12" s="4">
        <v>7.99999999999991E-2</v>
      </c>
      <c r="B12">
        <v>0</v>
      </c>
      <c r="D12">
        <v>9</v>
      </c>
      <c r="E12">
        <v>0</v>
      </c>
      <c r="G12">
        <v>10</v>
      </c>
      <c r="H12">
        <v>4</v>
      </c>
      <c r="K12" s="4">
        <v>0.09</v>
      </c>
      <c r="L12" t="s">
        <v>41</v>
      </c>
    </row>
    <row r="13" spans="1:30" x14ac:dyDescent="0.25">
      <c r="A13" s="4">
        <v>8.9999999999999095E-2</v>
      </c>
      <c r="B13">
        <v>0</v>
      </c>
      <c r="D13">
        <v>10</v>
      </c>
      <c r="E13">
        <v>0</v>
      </c>
      <c r="G13">
        <v>11</v>
      </c>
      <c r="H13">
        <v>6</v>
      </c>
      <c r="K13" s="4">
        <v>0.1</v>
      </c>
      <c r="L13" t="s">
        <v>41</v>
      </c>
      <c r="P13" s="190" t="s">
        <v>38</v>
      </c>
      <c r="Q13" s="6" t="str">
        <f>IF('Front Sheet'!I37&gt;=Q2,SUM(Q5,Q8,Q11),"")</f>
        <v/>
      </c>
      <c r="R13" s="6" t="str">
        <f>IF('Front Sheet'!I37&gt;=R2,SUM(R5,R8,R11),"")</f>
        <v/>
      </c>
      <c r="S13" s="6" t="str">
        <f>IF('Front Sheet'!I37&gt;=S2,SUM(S5,S8,S11),"")</f>
        <v/>
      </c>
      <c r="T13" s="6" t="str">
        <f>IF('Front Sheet'!I37&gt;=T2,SUM(T5,T8,T11),"")</f>
        <v/>
      </c>
      <c r="U13" s="6" t="str">
        <f>IF('Front Sheet'!I37&gt;=U2,SUM(U5,U8,U11),"")</f>
        <v/>
      </c>
      <c r="V13" s="6" t="str">
        <f>IF('Front Sheet'!I37&gt;=V2,SUM(V5,V8,V11),"")</f>
        <v/>
      </c>
      <c r="W13" s="6" t="str">
        <f>IF('Front Sheet'!I37&gt;=W2,SUM(W5,W8,W11),"")</f>
        <v/>
      </c>
      <c r="X13" s="6" t="str">
        <f>IF('Front Sheet'!I37&gt;=X2,SUM(X5,X8,X11),"")</f>
        <v/>
      </c>
      <c r="Y13" s="6" t="str">
        <f>IF('Front Sheet'!I37&gt;=Y2,SUM(Y5,Y8,Y11),"")</f>
        <v/>
      </c>
      <c r="Z13" s="6" t="str">
        <f>IF('Front Sheet'!I37&gt;=Z2,SUM(Z5,Z8,Z11),"")</f>
        <v/>
      </c>
      <c r="AA13" s="6" t="str">
        <f>IF('Front Sheet'!I37&gt;=AA2,SUM(AA5,AA8,AA11),"")</f>
        <v/>
      </c>
      <c r="AB13" s="6" t="str">
        <f>IF('Front Sheet'!I37&gt;=AB2,SUM(AB5,AB8,AB11),"")</f>
        <v/>
      </c>
      <c r="AD13" s="6" t="str">
        <f>IF(ISERROR(SUM(Q13:AB13)/COUNT(Q13:AB13)),"",(SUM(Q13:AB13)/COUNT(Q13:AB13)))</f>
        <v/>
      </c>
    </row>
    <row r="14" spans="1:30" x14ac:dyDescent="0.25">
      <c r="A14" s="4">
        <v>9.9999999999999006E-2</v>
      </c>
      <c r="B14">
        <v>0</v>
      </c>
      <c r="D14">
        <v>11</v>
      </c>
      <c r="E14">
        <v>0</v>
      </c>
      <c r="G14">
        <v>12</v>
      </c>
      <c r="H14">
        <v>7</v>
      </c>
      <c r="K14" s="4">
        <v>0.11</v>
      </c>
      <c r="L14" t="s">
        <v>41</v>
      </c>
      <c r="P14" s="190"/>
      <c r="Q14" s="8" t="str">
        <f>IF(ISERROR(VLOOKUP(Q13,K3:L103,2,TRUE)),"",VLOOKUP(Q13,K3:L103,2,TRUE))</f>
        <v/>
      </c>
      <c r="R14" s="8" t="str">
        <f>IF(ISERROR(VLOOKUP(R13,K3:L102,2,TRUE)),"",(VLOOKUP(R13,K3:L102,2,TRUE)))</f>
        <v/>
      </c>
      <c r="S14" s="8" t="str">
        <f>IF(ISERROR(VLOOKUP(S13,K3:L102,2,TRUE)),"",(VLOOKUP(S13,K3:L102,2,TRUE)))</f>
        <v/>
      </c>
      <c r="T14" s="8" t="str">
        <f>IF(ISERROR(VLOOKUP(T13,K3:L102,2,TRUE)),"",(VLOOKUP(T13,K3:L102,2,TRUE)))</f>
        <v/>
      </c>
      <c r="U14" s="8" t="str">
        <f>IF(ISERROR(VLOOKUP(U13,K3:L102,2,TRUE)),"",(VLOOKUP(U13,K3:L102,2,TRUE)))</f>
        <v/>
      </c>
      <c r="V14" s="8" t="str">
        <f>IF(ISERROR(VLOOKUP(V13,K3:L102,2,TRUE)),"",(VLOOKUP(V13,K3:L102,2,TRUE)))</f>
        <v/>
      </c>
      <c r="W14" s="8" t="str">
        <f>IF(ISERROR(VLOOKUP(W13,K3:L102,2,TRUE)),"",(VLOOKUP(W13,K3:L102,2,TRUE)))</f>
        <v/>
      </c>
      <c r="X14" s="8" t="str">
        <f>IF(ISERROR(VLOOKUP(X13,K3:L102,2,TRUE)),"",(VLOOKUP(X13,K3:L102,2,TRUE)))</f>
        <v/>
      </c>
      <c r="Y14" s="8" t="str">
        <f>IF(ISERROR(VLOOKUP(Y13,K3:L102,2,TRUE)),"",(VLOOKUP(Y13,K3:L102,2,TRUE)))</f>
        <v/>
      </c>
      <c r="Z14" s="8" t="str">
        <f>IF(ISERROR(VLOOKUP(Z13,K3:L102,2,TRUE)),"",(VLOOKUP(Z13,K3:L102,2,TRUE)))</f>
        <v/>
      </c>
      <c r="AA14" s="8" t="str">
        <f>IF(ISERROR(VLOOKUP(AA13,K3:L102,2,TRUE)),"",(VLOOKUP(AA13,K3:L102,2,TRUE)))</f>
        <v/>
      </c>
      <c r="AB14" s="8" t="str">
        <f>IF(ISERROR(VLOOKUP(AB13,K3:L102,2,TRUE)),"",(VLOOKUP(AB13,K3:L102,2,TRUE)))</f>
        <v/>
      </c>
      <c r="AD14" s="8" t="str">
        <f>IF(ISERROR(VLOOKUP(AD13,K3:L102,2,TRUE)),"",(VLOOKUP(AD13,K3:L102,2,TRUE)))</f>
        <v/>
      </c>
    </row>
    <row r="15" spans="1:30" x14ac:dyDescent="0.25">
      <c r="A15" s="4">
        <v>0.109999999999999</v>
      </c>
      <c r="B15">
        <v>0</v>
      </c>
      <c r="D15">
        <v>12</v>
      </c>
      <c r="E15">
        <v>0</v>
      </c>
      <c r="G15">
        <v>13</v>
      </c>
      <c r="H15">
        <v>8</v>
      </c>
      <c r="K15" s="4">
        <v>0.12</v>
      </c>
      <c r="L15" t="s">
        <v>41</v>
      </c>
    </row>
    <row r="16" spans="1:30" x14ac:dyDescent="0.25">
      <c r="A16" s="4">
        <v>0.119999999999999</v>
      </c>
      <c r="B16">
        <v>0</v>
      </c>
      <c r="D16">
        <v>13</v>
      </c>
      <c r="E16">
        <v>0</v>
      </c>
      <c r="G16">
        <v>14</v>
      </c>
      <c r="H16">
        <v>9</v>
      </c>
      <c r="K16" s="4">
        <v>0.13</v>
      </c>
      <c r="L16" t="s">
        <v>41</v>
      </c>
    </row>
    <row r="17" spans="1:12" x14ac:dyDescent="0.25">
      <c r="A17" s="4">
        <v>0.12999999999999901</v>
      </c>
      <c r="B17">
        <v>0</v>
      </c>
      <c r="D17">
        <v>14</v>
      </c>
      <c r="E17">
        <v>0</v>
      </c>
      <c r="G17">
        <v>15</v>
      </c>
      <c r="H17">
        <v>10</v>
      </c>
      <c r="K17" s="4">
        <v>0.14000000000000001</v>
      </c>
      <c r="L17" t="s">
        <v>41</v>
      </c>
    </row>
    <row r="18" spans="1:12" x14ac:dyDescent="0.25">
      <c r="A18" s="4">
        <v>0.13999999999999899</v>
      </c>
      <c r="B18">
        <v>0</v>
      </c>
      <c r="D18">
        <v>15</v>
      </c>
      <c r="E18">
        <v>0</v>
      </c>
      <c r="G18">
        <v>16</v>
      </c>
      <c r="H18">
        <v>10</v>
      </c>
      <c r="K18" s="4">
        <v>0.15</v>
      </c>
      <c r="L18" t="s">
        <v>41</v>
      </c>
    </row>
    <row r="19" spans="1:12" x14ac:dyDescent="0.25">
      <c r="A19" s="4">
        <v>0.149999999999999</v>
      </c>
      <c r="B19">
        <v>0</v>
      </c>
      <c r="D19">
        <v>16</v>
      </c>
      <c r="E19">
        <v>0</v>
      </c>
      <c r="G19">
        <v>17</v>
      </c>
      <c r="H19">
        <v>10</v>
      </c>
      <c r="K19" s="4">
        <v>0.16</v>
      </c>
      <c r="L19" t="s">
        <v>41</v>
      </c>
    </row>
    <row r="20" spans="1:12" x14ac:dyDescent="0.25">
      <c r="A20" s="4">
        <v>0.159999999999999</v>
      </c>
      <c r="B20">
        <v>0</v>
      </c>
      <c r="D20">
        <v>17</v>
      </c>
      <c r="E20">
        <v>0</v>
      </c>
      <c r="G20">
        <v>18</v>
      </c>
      <c r="H20">
        <v>10</v>
      </c>
      <c r="K20" s="4">
        <v>0.17</v>
      </c>
      <c r="L20" t="s">
        <v>41</v>
      </c>
    </row>
    <row r="21" spans="1:12" x14ac:dyDescent="0.25">
      <c r="A21" s="4">
        <v>0.16999999999999901</v>
      </c>
      <c r="B21">
        <v>0</v>
      </c>
      <c r="D21">
        <v>18</v>
      </c>
      <c r="E21">
        <v>0</v>
      </c>
      <c r="G21">
        <v>19</v>
      </c>
      <c r="H21">
        <v>10</v>
      </c>
      <c r="K21" s="4">
        <v>0.18</v>
      </c>
      <c r="L21" t="s">
        <v>41</v>
      </c>
    </row>
    <row r="22" spans="1:12" x14ac:dyDescent="0.25">
      <c r="A22" s="4">
        <v>0.17999999999999899</v>
      </c>
      <c r="B22">
        <v>0</v>
      </c>
      <c r="D22">
        <v>19</v>
      </c>
      <c r="E22">
        <v>0</v>
      </c>
      <c r="G22">
        <v>20</v>
      </c>
      <c r="H22">
        <v>10</v>
      </c>
      <c r="K22" s="4">
        <v>0.19</v>
      </c>
      <c r="L22" t="s">
        <v>41</v>
      </c>
    </row>
    <row r="23" spans="1:12" x14ac:dyDescent="0.25">
      <c r="A23" s="4">
        <v>0.189999999999999</v>
      </c>
      <c r="B23">
        <v>0</v>
      </c>
      <c r="D23">
        <v>20</v>
      </c>
      <c r="E23">
        <v>0</v>
      </c>
      <c r="G23">
        <v>21</v>
      </c>
      <c r="H23">
        <v>10</v>
      </c>
      <c r="K23" s="4">
        <v>0.2</v>
      </c>
      <c r="L23" t="s">
        <v>41</v>
      </c>
    </row>
    <row r="24" spans="1:12" x14ac:dyDescent="0.25">
      <c r="A24" s="4">
        <v>0.19999999999999901</v>
      </c>
      <c r="B24">
        <v>0</v>
      </c>
      <c r="D24">
        <v>21</v>
      </c>
      <c r="E24">
        <v>0</v>
      </c>
      <c r="G24">
        <v>22</v>
      </c>
      <c r="H24">
        <v>10</v>
      </c>
      <c r="K24" s="4">
        <v>0.21</v>
      </c>
      <c r="L24" t="s">
        <v>41</v>
      </c>
    </row>
    <row r="25" spans="1:12" x14ac:dyDescent="0.25">
      <c r="A25" s="4">
        <v>0.20999999999999899</v>
      </c>
      <c r="B25">
        <v>0</v>
      </c>
      <c r="D25">
        <v>22</v>
      </c>
      <c r="E25">
        <v>0</v>
      </c>
      <c r="G25">
        <v>23</v>
      </c>
      <c r="H25">
        <v>10</v>
      </c>
      <c r="K25" s="4">
        <v>0.22</v>
      </c>
      <c r="L25" t="s">
        <v>41</v>
      </c>
    </row>
    <row r="26" spans="1:12" x14ac:dyDescent="0.25">
      <c r="A26" s="4">
        <v>0.219999999999999</v>
      </c>
      <c r="B26">
        <v>0</v>
      </c>
      <c r="D26">
        <v>23</v>
      </c>
      <c r="E26">
        <v>0</v>
      </c>
      <c r="G26">
        <v>24</v>
      </c>
      <c r="H26">
        <v>10</v>
      </c>
      <c r="K26" s="4">
        <v>0.23</v>
      </c>
      <c r="L26" t="s">
        <v>41</v>
      </c>
    </row>
    <row r="27" spans="1:12" x14ac:dyDescent="0.25">
      <c r="A27" s="4">
        <v>0.22999999999999901</v>
      </c>
      <c r="B27">
        <v>0</v>
      </c>
      <c r="D27">
        <v>24</v>
      </c>
      <c r="E27">
        <v>0</v>
      </c>
      <c r="G27">
        <v>25</v>
      </c>
      <c r="H27">
        <v>10</v>
      </c>
      <c r="K27" s="4">
        <v>0.24</v>
      </c>
      <c r="L27" t="s">
        <v>41</v>
      </c>
    </row>
    <row r="28" spans="1:12" x14ac:dyDescent="0.25">
      <c r="A28" s="4">
        <v>0.23999999999999899</v>
      </c>
      <c r="B28">
        <v>0</v>
      </c>
      <c r="D28">
        <v>25</v>
      </c>
      <c r="E28">
        <v>0</v>
      </c>
      <c r="G28">
        <v>26</v>
      </c>
      <c r="H28">
        <v>10</v>
      </c>
      <c r="K28" s="4">
        <v>0.25</v>
      </c>
      <c r="L28" t="s">
        <v>41</v>
      </c>
    </row>
    <row r="29" spans="1:12" x14ac:dyDescent="0.25">
      <c r="A29" s="4">
        <v>0.249999999999999</v>
      </c>
      <c r="B29">
        <v>0</v>
      </c>
      <c r="D29">
        <v>26</v>
      </c>
      <c r="E29">
        <v>0</v>
      </c>
      <c r="G29">
        <v>27</v>
      </c>
      <c r="H29">
        <v>10</v>
      </c>
      <c r="K29" s="4">
        <v>0.26</v>
      </c>
      <c r="L29" t="s">
        <v>41</v>
      </c>
    </row>
    <row r="30" spans="1:12" x14ac:dyDescent="0.25">
      <c r="A30" s="4">
        <v>0.25999999999999901</v>
      </c>
      <c r="B30">
        <v>0</v>
      </c>
      <c r="D30">
        <v>27</v>
      </c>
      <c r="E30">
        <v>0</v>
      </c>
      <c r="G30">
        <v>28</v>
      </c>
      <c r="H30">
        <v>10</v>
      </c>
      <c r="K30" s="4">
        <v>0.27</v>
      </c>
      <c r="L30" t="s">
        <v>41</v>
      </c>
    </row>
    <row r="31" spans="1:12" x14ac:dyDescent="0.25">
      <c r="A31" s="4">
        <v>0.26999999999999902</v>
      </c>
      <c r="B31">
        <v>0</v>
      </c>
      <c r="D31">
        <v>28</v>
      </c>
      <c r="E31">
        <v>0</v>
      </c>
      <c r="G31">
        <v>29</v>
      </c>
      <c r="H31">
        <v>10</v>
      </c>
      <c r="K31" s="4">
        <v>0.28000000000000003</v>
      </c>
      <c r="L31" t="s">
        <v>41</v>
      </c>
    </row>
    <row r="32" spans="1:12" x14ac:dyDescent="0.25">
      <c r="A32" s="4">
        <v>0.27999999999999903</v>
      </c>
      <c r="B32">
        <v>0</v>
      </c>
      <c r="D32">
        <v>29</v>
      </c>
      <c r="E32">
        <v>0</v>
      </c>
      <c r="G32">
        <v>30</v>
      </c>
      <c r="H32">
        <v>10</v>
      </c>
      <c r="K32" s="4">
        <v>0.28999999999999998</v>
      </c>
      <c r="L32" t="s">
        <v>41</v>
      </c>
    </row>
    <row r="33" spans="1:12" x14ac:dyDescent="0.25">
      <c r="A33" s="4">
        <v>0.28999999999999898</v>
      </c>
      <c r="B33">
        <v>0</v>
      </c>
      <c r="D33">
        <v>30</v>
      </c>
      <c r="E33">
        <v>0</v>
      </c>
      <c r="G33">
        <v>31</v>
      </c>
      <c r="H33">
        <v>10</v>
      </c>
      <c r="K33" s="4">
        <v>0.3</v>
      </c>
      <c r="L33" t="s">
        <v>41</v>
      </c>
    </row>
    <row r="34" spans="1:12" x14ac:dyDescent="0.25">
      <c r="A34" s="4">
        <v>0.29999999999999899</v>
      </c>
      <c r="B34">
        <v>0</v>
      </c>
      <c r="D34">
        <v>31</v>
      </c>
      <c r="E34">
        <v>0</v>
      </c>
      <c r="G34">
        <v>32</v>
      </c>
      <c r="H34">
        <v>10</v>
      </c>
      <c r="K34" s="4">
        <v>0.31</v>
      </c>
      <c r="L34" t="s">
        <v>41</v>
      </c>
    </row>
    <row r="35" spans="1:12" x14ac:dyDescent="0.25">
      <c r="A35" s="4">
        <v>0.309999999999999</v>
      </c>
      <c r="B35">
        <v>0</v>
      </c>
      <c r="D35">
        <v>32</v>
      </c>
      <c r="E35">
        <v>0</v>
      </c>
      <c r="G35">
        <v>33</v>
      </c>
      <c r="H35">
        <v>10</v>
      </c>
      <c r="K35" s="4">
        <v>0.32</v>
      </c>
      <c r="L35" t="s">
        <v>41</v>
      </c>
    </row>
    <row r="36" spans="1:12" x14ac:dyDescent="0.25">
      <c r="A36" s="4">
        <v>0.31999999999999901</v>
      </c>
      <c r="B36">
        <v>0</v>
      </c>
      <c r="D36">
        <v>33</v>
      </c>
      <c r="E36">
        <v>0</v>
      </c>
      <c r="G36">
        <v>34</v>
      </c>
      <c r="H36">
        <v>10</v>
      </c>
      <c r="K36" s="4">
        <v>0.33</v>
      </c>
      <c r="L36" t="s">
        <v>41</v>
      </c>
    </row>
    <row r="37" spans="1:12" x14ac:dyDescent="0.25">
      <c r="A37" s="4">
        <v>0.32999999999999902</v>
      </c>
      <c r="B37">
        <v>0</v>
      </c>
      <c r="D37">
        <v>34</v>
      </c>
      <c r="E37">
        <v>0</v>
      </c>
      <c r="G37">
        <v>35</v>
      </c>
      <c r="H37">
        <v>10</v>
      </c>
      <c r="K37" s="4">
        <v>0.34</v>
      </c>
      <c r="L37" t="s">
        <v>41</v>
      </c>
    </row>
    <row r="38" spans="1:12" x14ac:dyDescent="0.25">
      <c r="A38" s="4">
        <v>0.33999999999999903</v>
      </c>
      <c r="B38">
        <v>0</v>
      </c>
      <c r="D38">
        <v>35</v>
      </c>
      <c r="E38">
        <v>0</v>
      </c>
      <c r="G38">
        <v>36</v>
      </c>
      <c r="H38">
        <v>10</v>
      </c>
      <c r="K38" s="4">
        <v>0.35</v>
      </c>
      <c r="L38" t="s">
        <v>41</v>
      </c>
    </row>
    <row r="39" spans="1:12" x14ac:dyDescent="0.25">
      <c r="A39" s="4">
        <v>0.35</v>
      </c>
      <c r="B39">
        <v>0</v>
      </c>
      <c r="D39">
        <v>36</v>
      </c>
      <c r="E39">
        <v>0</v>
      </c>
      <c r="G39">
        <v>37</v>
      </c>
      <c r="H39">
        <v>10</v>
      </c>
      <c r="K39" s="4">
        <v>0.36</v>
      </c>
      <c r="L39" t="s">
        <v>41</v>
      </c>
    </row>
    <row r="40" spans="1:12" x14ac:dyDescent="0.25">
      <c r="A40" s="4">
        <v>0.36</v>
      </c>
      <c r="B40">
        <v>0</v>
      </c>
      <c r="D40">
        <v>37</v>
      </c>
      <c r="E40">
        <v>0</v>
      </c>
      <c r="G40">
        <v>38</v>
      </c>
      <c r="H40">
        <v>10</v>
      </c>
      <c r="K40" s="4">
        <v>0.37</v>
      </c>
      <c r="L40" t="s">
        <v>41</v>
      </c>
    </row>
    <row r="41" spans="1:12" x14ac:dyDescent="0.25">
      <c r="A41" s="4">
        <v>0.37</v>
      </c>
      <c r="B41">
        <v>0</v>
      </c>
      <c r="D41">
        <v>38</v>
      </c>
      <c r="E41">
        <v>0</v>
      </c>
      <c r="G41">
        <v>39</v>
      </c>
      <c r="H41">
        <v>10</v>
      </c>
      <c r="K41" s="4">
        <v>0.38</v>
      </c>
      <c r="L41" t="s">
        <v>41</v>
      </c>
    </row>
    <row r="42" spans="1:12" x14ac:dyDescent="0.25">
      <c r="A42" s="4">
        <v>0.38</v>
      </c>
      <c r="B42">
        <v>0</v>
      </c>
      <c r="D42">
        <v>39</v>
      </c>
      <c r="E42">
        <v>0</v>
      </c>
      <c r="G42">
        <v>40</v>
      </c>
      <c r="H42">
        <v>10</v>
      </c>
      <c r="K42" s="4">
        <v>0.39</v>
      </c>
      <c r="L42" t="s">
        <v>41</v>
      </c>
    </row>
    <row r="43" spans="1:12" x14ac:dyDescent="0.25">
      <c r="A43" s="4">
        <v>0.39</v>
      </c>
      <c r="B43">
        <v>0</v>
      </c>
      <c r="D43">
        <v>40</v>
      </c>
      <c r="E43">
        <v>0</v>
      </c>
      <c r="G43">
        <v>41</v>
      </c>
      <c r="H43">
        <v>10</v>
      </c>
      <c r="K43" s="4">
        <v>0.4</v>
      </c>
      <c r="L43" t="s">
        <v>41</v>
      </c>
    </row>
    <row r="44" spans="1:12" x14ac:dyDescent="0.25">
      <c r="A44" s="4">
        <v>0.4</v>
      </c>
      <c r="B44">
        <v>0</v>
      </c>
      <c r="D44">
        <v>41</v>
      </c>
      <c r="E44">
        <v>0</v>
      </c>
      <c r="G44">
        <v>42</v>
      </c>
      <c r="H44">
        <v>10</v>
      </c>
      <c r="K44" s="4">
        <v>0.41</v>
      </c>
      <c r="L44" t="s">
        <v>41</v>
      </c>
    </row>
    <row r="45" spans="1:12" x14ac:dyDescent="0.25">
      <c r="A45" s="4">
        <v>0.41</v>
      </c>
      <c r="B45">
        <v>0</v>
      </c>
      <c r="D45">
        <v>42</v>
      </c>
      <c r="E45">
        <v>0</v>
      </c>
      <c r="G45">
        <v>43</v>
      </c>
      <c r="H45">
        <v>10</v>
      </c>
      <c r="K45" s="4">
        <v>0.42</v>
      </c>
      <c r="L45" t="s">
        <v>41</v>
      </c>
    </row>
    <row r="46" spans="1:12" x14ac:dyDescent="0.25">
      <c r="A46" s="4">
        <v>0.42</v>
      </c>
      <c r="B46">
        <v>0</v>
      </c>
      <c r="D46">
        <v>43</v>
      </c>
      <c r="E46">
        <v>0</v>
      </c>
      <c r="G46">
        <v>44</v>
      </c>
      <c r="H46">
        <v>10</v>
      </c>
      <c r="K46" s="4">
        <v>0.43</v>
      </c>
      <c r="L46" t="s">
        <v>41</v>
      </c>
    </row>
    <row r="47" spans="1:12" x14ac:dyDescent="0.25">
      <c r="A47" s="4">
        <v>0.43</v>
      </c>
      <c r="B47">
        <v>0</v>
      </c>
      <c r="D47">
        <v>44</v>
      </c>
      <c r="E47">
        <v>0</v>
      </c>
      <c r="G47">
        <v>45</v>
      </c>
      <c r="H47">
        <v>10</v>
      </c>
      <c r="K47" s="4">
        <v>0.44</v>
      </c>
      <c r="L47" t="s">
        <v>41</v>
      </c>
    </row>
    <row r="48" spans="1:12" x14ac:dyDescent="0.25">
      <c r="A48" s="4">
        <v>0.44</v>
      </c>
      <c r="B48">
        <v>0</v>
      </c>
      <c r="D48">
        <v>45</v>
      </c>
      <c r="E48">
        <v>0</v>
      </c>
      <c r="G48">
        <v>46</v>
      </c>
      <c r="H48">
        <v>10</v>
      </c>
      <c r="K48" s="4">
        <v>0.45</v>
      </c>
      <c r="L48" t="s">
        <v>41</v>
      </c>
    </row>
    <row r="49" spans="1:12" x14ac:dyDescent="0.25">
      <c r="A49" s="4">
        <v>0.45</v>
      </c>
      <c r="B49">
        <v>0</v>
      </c>
      <c r="D49">
        <v>46</v>
      </c>
      <c r="E49">
        <v>0</v>
      </c>
      <c r="G49">
        <v>47</v>
      </c>
      <c r="H49">
        <v>10</v>
      </c>
      <c r="K49" s="4">
        <v>0.46</v>
      </c>
      <c r="L49" t="s">
        <v>41</v>
      </c>
    </row>
    <row r="50" spans="1:12" x14ac:dyDescent="0.25">
      <c r="A50" s="4">
        <v>0.46</v>
      </c>
      <c r="B50">
        <v>0</v>
      </c>
      <c r="D50">
        <v>47</v>
      </c>
      <c r="E50">
        <v>0</v>
      </c>
      <c r="G50">
        <v>48</v>
      </c>
      <c r="H50">
        <v>10</v>
      </c>
      <c r="K50" s="4">
        <v>0.47</v>
      </c>
      <c r="L50" t="s">
        <v>41</v>
      </c>
    </row>
    <row r="51" spans="1:12" x14ac:dyDescent="0.25">
      <c r="A51" s="4">
        <v>0.47</v>
      </c>
      <c r="B51">
        <v>0</v>
      </c>
      <c r="D51">
        <v>48</v>
      </c>
      <c r="E51">
        <v>0</v>
      </c>
      <c r="G51">
        <v>49</v>
      </c>
      <c r="H51">
        <v>10</v>
      </c>
      <c r="K51" s="4">
        <v>0.48</v>
      </c>
      <c r="L51" t="s">
        <v>41</v>
      </c>
    </row>
    <row r="52" spans="1:12" x14ac:dyDescent="0.25">
      <c r="A52" s="4">
        <v>0.48</v>
      </c>
      <c r="B52">
        <v>0</v>
      </c>
      <c r="D52">
        <v>49</v>
      </c>
      <c r="E52">
        <v>0</v>
      </c>
      <c r="G52">
        <v>50</v>
      </c>
      <c r="H52">
        <v>10</v>
      </c>
      <c r="K52" s="4">
        <v>0.49</v>
      </c>
      <c r="L52" t="s">
        <v>41</v>
      </c>
    </row>
    <row r="53" spans="1:12" x14ac:dyDescent="0.25">
      <c r="A53" s="4">
        <v>0.49</v>
      </c>
      <c r="B53">
        <v>0</v>
      </c>
      <c r="D53">
        <v>50</v>
      </c>
      <c r="E53">
        <v>0</v>
      </c>
      <c r="G53">
        <v>51</v>
      </c>
      <c r="H53">
        <v>10</v>
      </c>
      <c r="K53" s="4">
        <v>0.5</v>
      </c>
      <c r="L53" t="s">
        <v>41</v>
      </c>
    </row>
    <row r="54" spans="1:12" x14ac:dyDescent="0.25">
      <c r="A54" s="4">
        <v>0.5</v>
      </c>
      <c r="B54">
        <v>0</v>
      </c>
      <c r="D54">
        <v>51</v>
      </c>
      <c r="E54">
        <v>0</v>
      </c>
      <c r="G54">
        <v>52</v>
      </c>
      <c r="H54">
        <v>10</v>
      </c>
      <c r="K54" s="4">
        <v>0.51</v>
      </c>
      <c r="L54" t="s">
        <v>41</v>
      </c>
    </row>
    <row r="55" spans="1:12" x14ac:dyDescent="0.25">
      <c r="A55" s="4">
        <v>0.51</v>
      </c>
      <c r="B55">
        <v>0</v>
      </c>
      <c r="D55">
        <v>52</v>
      </c>
      <c r="E55">
        <v>0</v>
      </c>
      <c r="G55">
        <v>53</v>
      </c>
      <c r="H55">
        <v>10</v>
      </c>
      <c r="K55" s="4">
        <v>0.52</v>
      </c>
      <c r="L55" t="s">
        <v>41</v>
      </c>
    </row>
    <row r="56" spans="1:12" x14ac:dyDescent="0.25">
      <c r="A56" s="4">
        <v>0.52</v>
      </c>
      <c r="B56">
        <v>0</v>
      </c>
      <c r="D56">
        <v>53</v>
      </c>
      <c r="E56">
        <v>0</v>
      </c>
      <c r="G56">
        <v>54</v>
      </c>
      <c r="H56">
        <v>10</v>
      </c>
      <c r="K56" s="4">
        <v>0.53</v>
      </c>
      <c r="L56" t="s">
        <v>41</v>
      </c>
    </row>
    <row r="57" spans="1:12" x14ac:dyDescent="0.25">
      <c r="A57" s="4">
        <v>0.53</v>
      </c>
      <c r="B57">
        <v>0</v>
      </c>
      <c r="D57">
        <v>54</v>
      </c>
      <c r="E57">
        <v>0</v>
      </c>
      <c r="G57">
        <v>55</v>
      </c>
      <c r="H57">
        <v>10</v>
      </c>
      <c r="K57" s="4">
        <v>0.54</v>
      </c>
      <c r="L57" t="s">
        <v>41</v>
      </c>
    </row>
    <row r="58" spans="1:12" x14ac:dyDescent="0.25">
      <c r="A58" s="4">
        <v>0.54</v>
      </c>
      <c r="B58">
        <v>0</v>
      </c>
      <c r="D58">
        <v>55</v>
      </c>
      <c r="E58">
        <v>0</v>
      </c>
      <c r="G58">
        <v>56</v>
      </c>
      <c r="H58">
        <v>10</v>
      </c>
      <c r="K58" s="4">
        <v>0.55000000000000004</v>
      </c>
      <c r="L58" t="s">
        <v>41</v>
      </c>
    </row>
    <row r="59" spans="1:12" x14ac:dyDescent="0.25">
      <c r="A59" s="4">
        <v>0.55000000000000004</v>
      </c>
      <c r="B59">
        <v>0</v>
      </c>
      <c r="D59">
        <v>56</v>
      </c>
      <c r="E59">
        <v>0</v>
      </c>
      <c r="G59">
        <v>57</v>
      </c>
      <c r="H59">
        <v>10</v>
      </c>
      <c r="K59" s="4">
        <v>0.56000000000000005</v>
      </c>
      <c r="L59" t="s">
        <v>41</v>
      </c>
    </row>
    <row r="60" spans="1:12" x14ac:dyDescent="0.25">
      <c r="A60" s="4">
        <v>0.56000000000000005</v>
      </c>
      <c r="B60">
        <v>0</v>
      </c>
      <c r="D60">
        <v>57</v>
      </c>
      <c r="E60">
        <v>0</v>
      </c>
      <c r="G60">
        <v>58</v>
      </c>
      <c r="H60">
        <v>10</v>
      </c>
      <c r="K60" s="4">
        <v>0.56999999999999995</v>
      </c>
      <c r="L60" t="s">
        <v>41</v>
      </c>
    </row>
    <row r="61" spans="1:12" x14ac:dyDescent="0.25">
      <c r="A61" s="4">
        <v>0.56999999999999995</v>
      </c>
      <c r="B61">
        <v>0</v>
      </c>
      <c r="D61">
        <v>58</v>
      </c>
      <c r="E61">
        <v>0</v>
      </c>
      <c r="G61">
        <v>59</v>
      </c>
      <c r="H61">
        <v>10</v>
      </c>
      <c r="K61" s="4">
        <v>0.57999999999999996</v>
      </c>
      <c r="L61" t="s">
        <v>41</v>
      </c>
    </row>
    <row r="62" spans="1:12" x14ac:dyDescent="0.25">
      <c r="A62" s="4">
        <v>0.57999999999999996</v>
      </c>
      <c r="B62">
        <v>0</v>
      </c>
      <c r="D62">
        <v>59</v>
      </c>
      <c r="E62">
        <v>0</v>
      </c>
      <c r="G62">
        <v>60</v>
      </c>
      <c r="H62">
        <v>10</v>
      </c>
      <c r="K62" s="4">
        <v>0.59</v>
      </c>
      <c r="L62" t="s">
        <v>41</v>
      </c>
    </row>
    <row r="63" spans="1:12" x14ac:dyDescent="0.25">
      <c r="A63" s="4">
        <v>0.59</v>
      </c>
      <c r="B63">
        <v>0</v>
      </c>
      <c r="D63">
        <v>60</v>
      </c>
      <c r="E63">
        <v>0</v>
      </c>
      <c r="G63">
        <v>61</v>
      </c>
      <c r="H63">
        <v>10</v>
      </c>
      <c r="K63" s="4">
        <v>0.6</v>
      </c>
      <c r="L63" t="s">
        <v>41</v>
      </c>
    </row>
    <row r="64" spans="1:12" x14ac:dyDescent="0.25">
      <c r="A64" s="4">
        <v>0.6</v>
      </c>
      <c r="B64">
        <v>0</v>
      </c>
      <c r="G64">
        <v>62</v>
      </c>
      <c r="H64">
        <v>10</v>
      </c>
      <c r="K64" s="4">
        <v>0.61</v>
      </c>
      <c r="L64" t="s">
        <v>41</v>
      </c>
    </row>
    <row r="65" spans="1:12" x14ac:dyDescent="0.25">
      <c r="A65" s="4">
        <v>0.61</v>
      </c>
      <c r="B65">
        <v>0</v>
      </c>
      <c r="G65">
        <v>63</v>
      </c>
      <c r="H65">
        <v>10</v>
      </c>
      <c r="K65" s="4">
        <v>0.62</v>
      </c>
      <c r="L65" t="s">
        <v>41</v>
      </c>
    </row>
    <row r="66" spans="1:12" x14ac:dyDescent="0.25">
      <c r="A66" s="4">
        <v>0.62</v>
      </c>
      <c r="B66">
        <v>0</v>
      </c>
      <c r="G66">
        <v>64</v>
      </c>
      <c r="H66">
        <v>10</v>
      </c>
      <c r="K66" s="4">
        <v>0.63</v>
      </c>
      <c r="L66" t="s">
        <v>41</v>
      </c>
    </row>
    <row r="67" spans="1:12" x14ac:dyDescent="0.25">
      <c r="A67" s="4">
        <v>0.63</v>
      </c>
      <c r="B67">
        <v>0</v>
      </c>
      <c r="G67">
        <v>65</v>
      </c>
      <c r="H67">
        <v>10</v>
      </c>
      <c r="K67" s="4">
        <v>0.64</v>
      </c>
      <c r="L67" t="s">
        <v>41</v>
      </c>
    </row>
    <row r="68" spans="1:12" x14ac:dyDescent="0.25">
      <c r="A68" s="4">
        <v>0.64</v>
      </c>
      <c r="B68">
        <v>0</v>
      </c>
      <c r="G68">
        <v>66</v>
      </c>
      <c r="H68">
        <v>10</v>
      </c>
      <c r="K68" s="4">
        <v>0.65</v>
      </c>
      <c r="L68" t="s">
        <v>41</v>
      </c>
    </row>
    <row r="69" spans="1:12" x14ac:dyDescent="0.25">
      <c r="A69" s="4">
        <v>0.65</v>
      </c>
      <c r="B69">
        <v>0</v>
      </c>
      <c r="G69">
        <v>67</v>
      </c>
      <c r="H69">
        <v>10</v>
      </c>
      <c r="K69" s="4">
        <v>0.66</v>
      </c>
      <c r="L69" t="s">
        <v>41</v>
      </c>
    </row>
    <row r="70" spans="1:12" x14ac:dyDescent="0.25">
      <c r="A70" s="4">
        <v>0.66</v>
      </c>
      <c r="B70">
        <v>0</v>
      </c>
      <c r="G70">
        <v>68</v>
      </c>
      <c r="H70">
        <v>10</v>
      </c>
      <c r="K70" s="4">
        <v>0.67</v>
      </c>
      <c r="L70" t="s">
        <v>41</v>
      </c>
    </row>
    <row r="71" spans="1:12" x14ac:dyDescent="0.25">
      <c r="A71" s="4">
        <v>0.67</v>
      </c>
      <c r="B71">
        <v>0</v>
      </c>
      <c r="G71">
        <v>69</v>
      </c>
      <c r="H71">
        <v>10</v>
      </c>
      <c r="K71" s="4">
        <v>0.68</v>
      </c>
      <c r="L71" t="s">
        <v>41</v>
      </c>
    </row>
    <row r="72" spans="1:12" x14ac:dyDescent="0.25">
      <c r="A72" s="4">
        <v>0.68</v>
      </c>
      <c r="B72">
        <v>0</v>
      </c>
      <c r="G72">
        <v>70</v>
      </c>
      <c r="H72">
        <v>10</v>
      </c>
      <c r="K72" s="4">
        <v>0.69</v>
      </c>
      <c r="L72" t="s">
        <v>41</v>
      </c>
    </row>
    <row r="73" spans="1:12" x14ac:dyDescent="0.25">
      <c r="A73" s="4">
        <v>0.69</v>
      </c>
      <c r="B73">
        <v>0</v>
      </c>
      <c r="G73">
        <v>71</v>
      </c>
      <c r="H73">
        <v>10</v>
      </c>
      <c r="K73" s="4">
        <v>0.7</v>
      </c>
      <c r="L73" t="s">
        <v>40</v>
      </c>
    </row>
    <row r="74" spans="1:12" x14ac:dyDescent="0.25">
      <c r="A74" s="4">
        <v>0.7</v>
      </c>
      <c r="B74">
        <v>0</v>
      </c>
      <c r="G74">
        <v>72</v>
      </c>
      <c r="H74">
        <v>10</v>
      </c>
      <c r="K74" s="4">
        <v>0.71</v>
      </c>
      <c r="L74" t="s">
        <v>40</v>
      </c>
    </row>
    <row r="75" spans="1:12" x14ac:dyDescent="0.25">
      <c r="A75" s="4">
        <v>0.71</v>
      </c>
      <c r="B75">
        <v>1</v>
      </c>
      <c r="G75">
        <v>73</v>
      </c>
      <c r="H75">
        <v>10</v>
      </c>
      <c r="K75" s="4">
        <v>0.72</v>
      </c>
      <c r="L75" t="s">
        <v>40</v>
      </c>
    </row>
    <row r="76" spans="1:12" x14ac:dyDescent="0.25">
      <c r="A76" s="4">
        <v>0.72</v>
      </c>
      <c r="B76">
        <v>1</v>
      </c>
      <c r="G76">
        <v>74</v>
      </c>
      <c r="H76">
        <v>10</v>
      </c>
      <c r="K76" s="4">
        <v>0.73</v>
      </c>
      <c r="L76" t="s">
        <v>40</v>
      </c>
    </row>
    <row r="77" spans="1:12" x14ac:dyDescent="0.25">
      <c r="A77" s="4">
        <v>0.73</v>
      </c>
      <c r="B77">
        <v>1</v>
      </c>
      <c r="G77">
        <v>75</v>
      </c>
      <c r="H77">
        <v>10</v>
      </c>
      <c r="K77" s="4">
        <v>0.74</v>
      </c>
      <c r="L77" t="s">
        <v>40</v>
      </c>
    </row>
    <row r="78" spans="1:12" x14ac:dyDescent="0.25">
      <c r="A78" s="4">
        <v>0.74</v>
      </c>
      <c r="B78">
        <v>2</v>
      </c>
      <c r="G78">
        <v>76</v>
      </c>
      <c r="H78">
        <v>10</v>
      </c>
      <c r="K78" s="4">
        <v>0.75</v>
      </c>
      <c r="L78" t="s">
        <v>40</v>
      </c>
    </row>
    <row r="79" spans="1:12" x14ac:dyDescent="0.25">
      <c r="A79" s="4">
        <v>0.75</v>
      </c>
      <c r="B79">
        <v>2</v>
      </c>
      <c r="G79">
        <v>77</v>
      </c>
      <c r="H79">
        <v>10</v>
      </c>
      <c r="K79" s="4">
        <v>0.76</v>
      </c>
      <c r="L79" t="s">
        <v>40</v>
      </c>
    </row>
    <row r="80" spans="1:12" x14ac:dyDescent="0.25">
      <c r="A80" s="4">
        <v>0.76</v>
      </c>
      <c r="B80">
        <v>2</v>
      </c>
      <c r="G80">
        <v>78</v>
      </c>
      <c r="H80">
        <v>10</v>
      </c>
      <c r="K80" s="4">
        <v>0.77</v>
      </c>
      <c r="L80" t="s">
        <v>40</v>
      </c>
    </row>
    <row r="81" spans="1:12" x14ac:dyDescent="0.25">
      <c r="A81" s="4">
        <v>0.77</v>
      </c>
      <c r="B81">
        <v>3</v>
      </c>
      <c r="G81">
        <v>79</v>
      </c>
      <c r="H81">
        <v>10</v>
      </c>
      <c r="K81" s="4">
        <v>0.78</v>
      </c>
      <c r="L81" t="s">
        <v>40</v>
      </c>
    </row>
    <row r="82" spans="1:12" x14ac:dyDescent="0.25">
      <c r="A82" s="4">
        <v>0.78</v>
      </c>
      <c r="B82">
        <v>3</v>
      </c>
      <c r="G82">
        <v>80</v>
      </c>
      <c r="H82">
        <v>10</v>
      </c>
      <c r="K82" s="4">
        <v>0.79</v>
      </c>
      <c r="L82" t="s">
        <v>40</v>
      </c>
    </row>
    <row r="83" spans="1:12" x14ac:dyDescent="0.25">
      <c r="A83" s="4">
        <v>0.79</v>
      </c>
      <c r="B83">
        <v>3</v>
      </c>
      <c r="G83">
        <v>81</v>
      </c>
      <c r="H83">
        <v>10</v>
      </c>
      <c r="K83" s="4">
        <v>0.8</v>
      </c>
      <c r="L83" t="s">
        <v>40</v>
      </c>
    </row>
    <row r="84" spans="1:12" x14ac:dyDescent="0.25">
      <c r="A84" s="4">
        <v>0.8</v>
      </c>
      <c r="B84">
        <v>4</v>
      </c>
      <c r="G84">
        <v>82</v>
      </c>
      <c r="H84">
        <v>10</v>
      </c>
      <c r="K84" s="4">
        <v>0.81</v>
      </c>
      <c r="L84" t="s">
        <v>40</v>
      </c>
    </row>
    <row r="85" spans="1:12" x14ac:dyDescent="0.25">
      <c r="A85" s="4">
        <v>0.81</v>
      </c>
      <c r="B85">
        <v>4</v>
      </c>
      <c r="G85">
        <v>83</v>
      </c>
      <c r="H85">
        <v>10</v>
      </c>
      <c r="K85" s="4">
        <v>0.82</v>
      </c>
      <c r="L85" t="s">
        <v>40</v>
      </c>
    </row>
    <row r="86" spans="1:12" x14ac:dyDescent="0.25">
      <c r="A86" s="4">
        <v>0.82</v>
      </c>
      <c r="B86">
        <v>4</v>
      </c>
      <c r="G86">
        <v>84</v>
      </c>
      <c r="H86">
        <v>10</v>
      </c>
      <c r="K86" s="4">
        <v>0.83</v>
      </c>
      <c r="L86" t="s">
        <v>40</v>
      </c>
    </row>
    <row r="87" spans="1:12" x14ac:dyDescent="0.25">
      <c r="A87" s="4">
        <v>0.83</v>
      </c>
      <c r="B87">
        <v>5</v>
      </c>
      <c r="G87">
        <v>85</v>
      </c>
      <c r="H87">
        <v>10</v>
      </c>
      <c r="K87" s="4">
        <v>0.84</v>
      </c>
      <c r="L87" t="s">
        <v>40</v>
      </c>
    </row>
    <row r="88" spans="1:12" x14ac:dyDescent="0.25">
      <c r="A88" s="4">
        <v>0.84</v>
      </c>
      <c r="B88">
        <v>5</v>
      </c>
      <c r="G88">
        <v>86</v>
      </c>
      <c r="H88">
        <v>10</v>
      </c>
      <c r="K88" s="4">
        <v>0.85</v>
      </c>
      <c r="L88" t="s">
        <v>40</v>
      </c>
    </row>
    <row r="89" spans="1:12" x14ac:dyDescent="0.25">
      <c r="A89" s="4">
        <v>0.85</v>
      </c>
      <c r="B89">
        <v>5</v>
      </c>
      <c r="G89">
        <v>87</v>
      </c>
      <c r="H89">
        <v>10</v>
      </c>
      <c r="K89" s="4">
        <v>0.86</v>
      </c>
      <c r="L89" t="s">
        <v>40</v>
      </c>
    </row>
    <row r="90" spans="1:12" x14ac:dyDescent="0.25">
      <c r="A90" s="4">
        <v>0.86</v>
      </c>
      <c r="B90">
        <v>6</v>
      </c>
      <c r="G90">
        <v>88</v>
      </c>
      <c r="H90">
        <v>10</v>
      </c>
      <c r="K90" s="4">
        <v>0.87</v>
      </c>
      <c r="L90" t="s">
        <v>40</v>
      </c>
    </row>
    <row r="91" spans="1:12" x14ac:dyDescent="0.25">
      <c r="A91" s="4">
        <v>0.87</v>
      </c>
      <c r="B91">
        <v>6</v>
      </c>
      <c r="G91">
        <v>89</v>
      </c>
      <c r="H91">
        <v>10</v>
      </c>
      <c r="K91" s="4">
        <v>0.88</v>
      </c>
      <c r="L91" t="s">
        <v>40</v>
      </c>
    </row>
    <row r="92" spans="1:12" x14ac:dyDescent="0.25">
      <c r="A92" s="4">
        <v>0.88</v>
      </c>
      <c r="B92">
        <v>6</v>
      </c>
      <c r="G92">
        <v>90</v>
      </c>
      <c r="H92">
        <v>10</v>
      </c>
      <c r="K92" s="4">
        <v>0.89</v>
      </c>
      <c r="L92" t="s">
        <v>40</v>
      </c>
    </row>
    <row r="93" spans="1:12" x14ac:dyDescent="0.25">
      <c r="A93" s="4">
        <v>0.89</v>
      </c>
      <c r="B93">
        <v>7</v>
      </c>
      <c r="G93">
        <v>91</v>
      </c>
      <c r="H93">
        <v>10</v>
      </c>
      <c r="K93" s="4">
        <v>0.9</v>
      </c>
      <c r="L93" t="s">
        <v>40</v>
      </c>
    </row>
    <row r="94" spans="1:12" x14ac:dyDescent="0.25">
      <c r="A94" s="4">
        <v>0.9</v>
      </c>
      <c r="B94">
        <v>7</v>
      </c>
      <c r="G94">
        <v>92</v>
      </c>
      <c r="H94">
        <v>10</v>
      </c>
      <c r="K94" s="4">
        <v>0.91</v>
      </c>
      <c r="L94" t="s">
        <v>39</v>
      </c>
    </row>
    <row r="95" spans="1:12" x14ac:dyDescent="0.25">
      <c r="A95" s="4">
        <v>0.91</v>
      </c>
      <c r="B95">
        <v>7</v>
      </c>
      <c r="G95">
        <v>93</v>
      </c>
      <c r="H95">
        <v>10</v>
      </c>
      <c r="K95" s="4">
        <v>0.92</v>
      </c>
      <c r="L95" t="s">
        <v>39</v>
      </c>
    </row>
    <row r="96" spans="1:12" x14ac:dyDescent="0.25">
      <c r="A96" s="4">
        <v>0.92</v>
      </c>
      <c r="B96">
        <v>8</v>
      </c>
      <c r="G96">
        <v>94</v>
      </c>
      <c r="H96">
        <v>10</v>
      </c>
      <c r="K96" s="4">
        <v>0.93</v>
      </c>
      <c r="L96" t="s">
        <v>39</v>
      </c>
    </row>
    <row r="97" spans="1:12" x14ac:dyDescent="0.25">
      <c r="A97" s="4">
        <v>0.93</v>
      </c>
      <c r="B97">
        <v>8</v>
      </c>
      <c r="G97">
        <v>95</v>
      </c>
      <c r="H97">
        <v>10</v>
      </c>
      <c r="K97" s="4">
        <v>0.94</v>
      </c>
      <c r="L97" t="s">
        <v>39</v>
      </c>
    </row>
    <row r="98" spans="1:12" x14ac:dyDescent="0.25">
      <c r="A98" s="4">
        <v>0.94</v>
      </c>
      <c r="B98">
        <v>8</v>
      </c>
      <c r="G98">
        <v>96</v>
      </c>
      <c r="H98">
        <v>10</v>
      </c>
      <c r="K98" s="4">
        <v>0.95</v>
      </c>
      <c r="L98" t="s">
        <v>39</v>
      </c>
    </row>
    <row r="99" spans="1:12" x14ac:dyDescent="0.25">
      <c r="A99" s="4">
        <v>0.95</v>
      </c>
      <c r="B99">
        <v>9</v>
      </c>
      <c r="G99">
        <v>97</v>
      </c>
      <c r="H99">
        <v>10</v>
      </c>
      <c r="K99" s="4">
        <v>0.96</v>
      </c>
      <c r="L99" t="s">
        <v>39</v>
      </c>
    </row>
    <row r="100" spans="1:12" x14ac:dyDescent="0.25">
      <c r="A100" s="4">
        <v>0.96</v>
      </c>
      <c r="B100">
        <v>9</v>
      </c>
      <c r="G100">
        <v>98</v>
      </c>
      <c r="H100">
        <v>10</v>
      </c>
      <c r="K100" s="4">
        <v>0.97</v>
      </c>
      <c r="L100" t="s">
        <v>39</v>
      </c>
    </row>
    <row r="101" spans="1:12" x14ac:dyDescent="0.25">
      <c r="A101" s="4">
        <v>0.97</v>
      </c>
      <c r="B101">
        <v>9</v>
      </c>
      <c r="G101">
        <v>99</v>
      </c>
      <c r="H101">
        <v>10</v>
      </c>
      <c r="K101" s="4">
        <v>0.98</v>
      </c>
      <c r="L101" t="s">
        <v>39</v>
      </c>
    </row>
    <row r="102" spans="1:12" x14ac:dyDescent="0.25">
      <c r="A102" s="4">
        <v>0.98</v>
      </c>
      <c r="B102">
        <v>10</v>
      </c>
      <c r="G102">
        <v>100</v>
      </c>
      <c r="H102">
        <v>10</v>
      </c>
      <c r="K102" s="4">
        <v>0.99</v>
      </c>
      <c r="L102" t="s">
        <v>39</v>
      </c>
    </row>
    <row r="103" spans="1:12" x14ac:dyDescent="0.25">
      <c r="A103" s="4">
        <v>0.99</v>
      </c>
      <c r="B103">
        <v>10</v>
      </c>
      <c r="G103">
        <v>101</v>
      </c>
      <c r="H103">
        <v>10</v>
      </c>
      <c r="K103" s="4">
        <v>1</v>
      </c>
      <c r="L103" t="s">
        <v>39</v>
      </c>
    </row>
    <row r="104" spans="1:12" x14ac:dyDescent="0.25">
      <c r="A104" s="4">
        <v>1</v>
      </c>
      <c r="B104">
        <v>10</v>
      </c>
      <c r="G104">
        <v>102</v>
      </c>
      <c r="H104">
        <v>10</v>
      </c>
    </row>
    <row r="105" spans="1:12" x14ac:dyDescent="0.25">
      <c r="G105">
        <v>103</v>
      </c>
      <c r="H105">
        <v>10</v>
      </c>
    </row>
    <row r="106" spans="1:12" x14ac:dyDescent="0.25">
      <c r="G106">
        <v>104</v>
      </c>
      <c r="H106">
        <v>10</v>
      </c>
    </row>
    <row r="107" spans="1:12" x14ac:dyDescent="0.25">
      <c r="G107">
        <v>105</v>
      </c>
      <c r="H107">
        <v>10</v>
      </c>
    </row>
    <row r="108" spans="1:12" x14ac:dyDescent="0.25">
      <c r="G108">
        <v>106</v>
      </c>
      <c r="H108">
        <v>10</v>
      </c>
    </row>
    <row r="109" spans="1:12" x14ac:dyDescent="0.25">
      <c r="G109">
        <v>107</v>
      </c>
      <c r="H109">
        <v>10</v>
      </c>
    </row>
    <row r="110" spans="1:12" x14ac:dyDescent="0.25">
      <c r="G110">
        <v>108</v>
      </c>
      <c r="H110">
        <v>10</v>
      </c>
    </row>
    <row r="111" spans="1:12" x14ac:dyDescent="0.25">
      <c r="G111">
        <v>109</v>
      </c>
      <c r="H111">
        <v>10</v>
      </c>
    </row>
    <row r="112" spans="1:12" x14ac:dyDescent="0.25">
      <c r="G112">
        <v>110</v>
      </c>
      <c r="H112">
        <v>10</v>
      </c>
    </row>
    <row r="113" spans="7:8" x14ac:dyDescent="0.25">
      <c r="G113">
        <v>111</v>
      </c>
      <c r="H113">
        <v>10</v>
      </c>
    </row>
    <row r="114" spans="7:8" x14ac:dyDescent="0.25">
      <c r="G114">
        <v>112</v>
      </c>
      <c r="H114">
        <v>10</v>
      </c>
    </row>
    <row r="115" spans="7:8" x14ac:dyDescent="0.25">
      <c r="G115">
        <v>113</v>
      </c>
      <c r="H115">
        <v>10</v>
      </c>
    </row>
    <row r="116" spans="7:8" x14ac:dyDescent="0.25">
      <c r="G116">
        <v>114</v>
      </c>
      <c r="H116">
        <v>10</v>
      </c>
    </row>
    <row r="117" spans="7:8" x14ac:dyDescent="0.25">
      <c r="G117">
        <v>115</v>
      </c>
      <c r="H117">
        <v>10</v>
      </c>
    </row>
    <row r="118" spans="7:8" x14ac:dyDescent="0.25">
      <c r="G118">
        <v>116</v>
      </c>
      <c r="H118">
        <v>10</v>
      </c>
    </row>
    <row r="119" spans="7:8" x14ac:dyDescent="0.25">
      <c r="G119">
        <v>117</v>
      </c>
      <c r="H119">
        <v>10</v>
      </c>
    </row>
    <row r="120" spans="7:8" x14ac:dyDescent="0.25">
      <c r="G120">
        <v>118</v>
      </c>
      <c r="H120">
        <v>10</v>
      </c>
    </row>
    <row r="121" spans="7:8" x14ac:dyDescent="0.25">
      <c r="G121">
        <v>119</v>
      </c>
      <c r="H121">
        <v>10</v>
      </c>
    </row>
    <row r="122" spans="7:8" x14ac:dyDescent="0.25">
      <c r="G122">
        <v>120</v>
      </c>
      <c r="H122">
        <v>10</v>
      </c>
    </row>
    <row r="123" spans="7:8" x14ac:dyDescent="0.25">
      <c r="G123">
        <v>121</v>
      </c>
      <c r="H123">
        <v>10</v>
      </c>
    </row>
    <row r="124" spans="7:8" x14ac:dyDescent="0.25">
      <c r="G124">
        <v>122</v>
      </c>
      <c r="H124">
        <v>10</v>
      </c>
    </row>
    <row r="125" spans="7:8" x14ac:dyDescent="0.25">
      <c r="G125">
        <v>123</v>
      </c>
      <c r="H125">
        <v>10</v>
      </c>
    </row>
    <row r="126" spans="7:8" x14ac:dyDescent="0.25">
      <c r="G126">
        <v>124</v>
      </c>
      <c r="H126">
        <v>10</v>
      </c>
    </row>
    <row r="127" spans="7:8" x14ac:dyDescent="0.25">
      <c r="G127">
        <v>125</v>
      </c>
      <c r="H127">
        <v>10</v>
      </c>
    </row>
    <row r="128" spans="7:8" x14ac:dyDescent="0.25">
      <c r="G128">
        <v>126</v>
      </c>
      <c r="H128">
        <v>10</v>
      </c>
    </row>
    <row r="129" spans="7:8" x14ac:dyDescent="0.25">
      <c r="G129">
        <v>127</v>
      </c>
      <c r="H129">
        <v>10</v>
      </c>
    </row>
    <row r="130" spans="7:8" x14ac:dyDescent="0.25">
      <c r="G130">
        <v>128</v>
      </c>
      <c r="H130">
        <v>10</v>
      </c>
    </row>
    <row r="131" spans="7:8" x14ac:dyDescent="0.25">
      <c r="G131">
        <v>129</v>
      </c>
      <c r="H131">
        <v>10</v>
      </c>
    </row>
    <row r="132" spans="7:8" x14ac:dyDescent="0.25">
      <c r="G132">
        <v>130</v>
      </c>
      <c r="H132">
        <v>10</v>
      </c>
    </row>
    <row r="133" spans="7:8" x14ac:dyDescent="0.25">
      <c r="G133">
        <v>131</v>
      </c>
      <c r="H133">
        <v>10</v>
      </c>
    </row>
    <row r="134" spans="7:8" x14ac:dyDescent="0.25">
      <c r="G134">
        <v>132</v>
      </c>
      <c r="H134">
        <v>10</v>
      </c>
    </row>
    <row r="135" spans="7:8" x14ac:dyDescent="0.25">
      <c r="G135">
        <v>133</v>
      </c>
      <c r="H135">
        <v>10</v>
      </c>
    </row>
    <row r="136" spans="7:8" x14ac:dyDescent="0.25">
      <c r="G136">
        <v>134</v>
      </c>
      <c r="H136">
        <v>10</v>
      </c>
    </row>
    <row r="137" spans="7:8" x14ac:dyDescent="0.25">
      <c r="G137">
        <v>135</v>
      </c>
      <c r="H137">
        <v>10</v>
      </c>
    </row>
    <row r="138" spans="7:8" x14ac:dyDescent="0.25">
      <c r="G138">
        <v>136</v>
      </c>
      <c r="H138">
        <v>10</v>
      </c>
    </row>
    <row r="139" spans="7:8" x14ac:dyDescent="0.25">
      <c r="G139">
        <v>137</v>
      </c>
      <c r="H139">
        <v>10</v>
      </c>
    </row>
    <row r="140" spans="7:8" x14ac:dyDescent="0.25">
      <c r="G140">
        <v>138</v>
      </c>
      <c r="H140">
        <v>10</v>
      </c>
    </row>
    <row r="141" spans="7:8" x14ac:dyDescent="0.25">
      <c r="G141">
        <v>139</v>
      </c>
      <c r="H141">
        <v>10</v>
      </c>
    </row>
    <row r="142" spans="7:8" x14ac:dyDescent="0.25">
      <c r="G142">
        <v>140</v>
      </c>
      <c r="H142">
        <v>10</v>
      </c>
    </row>
    <row r="143" spans="7:8" x14ac:dyDescent="0.25">
      <c r="G143">
        <v>141</v>
      </c>
      <c r="H143">
        <v>10</v>
      </c>
    </row>
    <row r="144" spans="7:8" x14ac:dyDescent="0.25">
      <c r="G144">
        <v>142</v>
      </c>
      <c r="H144">
        <v>10</v>
      </c>
    </row>
    <row r="145" spans="7:8" x14ac:dyDescent="0.25">
      <c r="G145">
        <v>143</v>
      </c>
      <c r="H145">
        <v>10</v>
      </c>
    </row>
    <row r="146" spans="7:8" x14ac:dyDescent="0.25">
      <c r="G146">
        <v>144</v>
      </c>
      <c r="H146">
        <v>10</v>
      </c>
    </row>
    <row r="147" spans="7:8" x14ac:dyDescent="0.25">
      <c r="G147">
        <v>145</v>
      </c>
      <c r="H147">
        <v>10</v>
      </c>
    </row>
    <row r="148" spans="7:8" x14ac:dyDescent="0.25">
      <c r="G148">
        <v>146</v>
      </c>
      <c r="H148">
        <v>10</v>
      </c>
    </row>
    <row r="149" spans="7:8" x14ac:dyDescent="0.25">
      <c r="G149">
        <v>147</v>
      </c>
      <c r="H149">
        <v>10</v>
      </c>
    </row>
    <row r="150" spans="7:8" x14ac:dyDescent="0.25">
      <c r="G150">
        <v>148</v>
      </c>
      <c r="H150">
        <v>10</v>
      </c>
    </row>
    <row r="151" spans="7:8" x14ac:dyDescent="0.25">
      <c r="G151">
        <v>149</v>
      </c>
      <c r="H151">
        <v>10</v>
      </c>
    </row>
    <row r="152" spans="7:8" x14ac:dyDescent="0.25">
      <c r="G152">
        <v>150</v>
      </c>
      <c r="H152">
        <v>10</v>
      </c>
    </row>
    <row r="153" spans="7:8" x14ac:dyDescent="0.25">
      <c r="G153">
        <v>151</v>
      </c>
      <c r="H153">
        <v>10</v>
      </c>
    </row>
    <row r="154" spans="7:8" x14ac:dyDescent="0.25">
      <c r="G154">
        <v>152</v>
      </c>
      <c r="H154">
        <v>10</v>
      </c>
    </row>
    <row r="155" spans="7:8" x14ac:dyDescent="0.25">
      <c r="G155">
        <v>153</v>
      </c>
      <c r="H155">
        <v>10</v>
      </c>
    </row>
    <row r="156" spans="7:8" x14ac:dyDescent="0.25">
      <c r="G156">
        <v>154</v>
      </c>
      <c r="H156">
        <v>10</v>
      </c>
    </row>
    <row r="157" spans="7:8" x14ac:dyDescent="0.25">
      <c r="G157">
        <v>155</v>
      </c>
      <c r="H157">
        <v>10</v>
      </c>
    </row>
    <row r="158" spans="7:8" x14ac:dyDescent="0.25">
      <c r="G158">
        <v>156</v>
      </c>
      <c r="H158">
        <v>10</v>
      </c>
    </row>
    <row r="159" spans="7:8" x14ac:dyDescent="0.25">
      <c r="G159">
        <v>157</v>
      </c>
      <c r="H159">
        <v>10</v>
      </c>
    </row>
    <row r="160" spans="7:8" x14ac:dyDescent="0.25">
      <c r="G160">
        <v>158</v>
      </c>
      <c r="H160">
        <v>10</v>
      </c>
    </row>
    <row r="161" spans="7:8" x14ac:dyDescent="0.25">
      <c r="G161">
        <v>159</v>
      </c>
      <c r="H161">
        <v>10</v>
      </c>
    </row>
    <row r="162" spans="7:8" x14ac:dyDescent="0.25">
      <c r="G162">
        <v>160</v>
      </c>
      <c r="H162">
        <v>10</v>
      </c>
    </row>
    <row r="163" spans="7:8" x14ac:dyDescent="0.25">
      <c r="G163">
        <v>161</v>
      </c>
      <c r="H163">
        <v>10</v>
      </c>
    </row>
    <row r="164" spans="7:8" x14ac:dyDescent="0.25">
      <c r="G164">
        <v>162</v>
      </c>
      <c r="H164">
        <v>10</v>
      </c>
    </row>
    <row r="165" spans="7:8" x14ac:dyDescent="0.25">
      <c r="G165">
        <v>163</v>
      </c>
      <c r="H165">
        <v>10</v>
      </c>
    </row>
    <row r="166" spans="7:8" x14ac:dyDescent="0.25">
      <c r="G166">
        <v>164</v>
      </c>
      <c r="H166">
        <v>10</v>
      </c>
    </row>
    <row r="167" spans="7:8" x14ac:dyDescent="0.25">
      <c r="G167">
        <v>165</v>
      </c>
      <c r="H167">
        <v>10</v>
      </c>
    </row>
    <row r="168" spans="7:8" x14ac:dyDescent="0.25">
      <c r="G168">
        <v>166</v>
      </c>
      <c r="H168">
        <v>10</v>
      </c>
    </row>
    <row r="169" spans="7:8" x14ac:dyDescent="0.25">
      <c r="G169">
        <v>167</v>
      </c>
      <c r="H169">
        <v>10</v>
      </c>
    </row>
    <row r="170" spans="7:8" x14ac:dyDescent="0.25">
      <c r="G170">
        <v>168</v>
      </c>
      <c r="H170">
        <v>10</v>
      </c>
    </row>
    <row r="171" spans="7:8" x14ac:dyDescent="0.25">
      <c r="G171">
        <v>169</v>
      </c>
      <c r="H171">
        <v>10</v>
      </c>
    </row>
    <row r="172" spans="7:8" x14ac:dyDescent="0.25">
      <c r="G172">
        <v>170</v>
      </c>
      <c r="H172">
        <v>10</v>
      </c>
    </row>
    <row r="173" spans="7:8" x14ac:dyDescent="0.25">
      <c r="G173">
        <v>171</v>
      </c>
      <c r="H173">
        <v>10</v>
      </c>
    </row>
    <row r="174" spans="7:8" x14ac:dyDescent="0.25">
      <c r="G174">
        <v>172</v>
      </c>
      <c r="H174">
        <v>10</v>
      </c>
    </row>
    <row r="175" spans="7:8" x14ac:dyDescent="0.25">
      <c r="G175">
        <v>173</v>
      </c>
      <c r="H175">
        <v>10</v>
      </c>
    </row>
    <row r="176" spans="7:8" x14ac:dyDescent="0.25">
      <c r="G176">
        <v>174</v>
      </c>
      <c r="H176">
        <v>10</v>
      </c>
    </row>
    <row r="177" spans="7:8" x14ac:dyDescent="0.25">
      <c r="G177">
        <v>175</v>
      </c>
      <c r="H177">
        <v>10</v>
      </c>
    </row>
    <row r="178" spans="7:8" x14ac:dyDescent="0.25">
      <c r="G178">
        <v>176</v>
      </c>
      <c r="H178">
        <v>10</v>
      </c>
    </row>
    <row r="179" spans="7:8" x14ac:dyDescent="0.25">
      <c r="G179">
        <v>177</v>
      </c>
      <c r="H179">
        <v>10</v>
      </c>
    </row>
    <row r="180" spans="7:8" x14ac:dyDescent="0.25">
      <c r="G180">
        <v>178</v>
      </c>
      <c r="H180">
        <v>10</v>
      </c>
    </row>
    <row r="181" spans="7:8" x14ac:dyDescent="0.25">
      <c r="G181">
        <v>179</v>
      </c>
      <c r="H181">
        <v>10</v>
      </c>
    </row>
    <row r="182" spans="7:8" x14ac:dyDescent="0.25">
      <c r="G182">
        <v>180</v>
      </c>
      <c r="H182">
        <v>10</v>
      </c>
    </row>
  </sheetData>
  <mergeCells count="7">
    <mergeCell ref="P13:P14"/>
    <mergeCell ref="A2:C2"/>
    <mergeCell ref="D2:E2"/>
    <mergeCell ref="G2:H2"/>
    <mergeCell ref="P3:P5"/>
    <mergeCell ref="P6:P8"/>
    <mergeCell ref="P9:P11"/>
  </mergeCells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Where_x0020_Used xmlns="9e0e4660-ed25-445b-84f1-1fed2e96b85c">
      <Value>NA</Value>
    </Where_x0020_Used>
    <Process_x0020_Owner xmlns="9e0e4660-ed25-445b-84f1-1fed2e96b85c">Magadelena Jarnot</Process_x0020_Owner>
    <jdlv xmlns="9e0e4660-ed25-445b-84f1-1fed2e96b85c">
      <UserInfo>
        <DisplayName/>
        <AccountId xsi:nil="true"/>
        <AccountType/>
      </UserInfo>
    </jdlv>
    <Release_x002f_Effective_x0020_Date xmlns="9e0e4660-ed25-445b-84f1-1fed2e96b85c">2021-10-13T04:00:00+00:00</Release_x002f_Effective_x0020_Date>
    <Elecrtronic_x0020_Hyperlink xmlns="9e0e4660-ed25-445b-84f1-1fed2e96b85c">
      <Url xsi:nil="true"/>
      <Description xsi:nil="true"/>
    </Elecrtronic_x0020_Hyperlink>
    <Document_x0020_Type xmlns="9e0e4660-ed25-445b-84f1-1fed2e96b85c">Form</Document_x0020_Type>
    <Category xmlns="9e0e4660-ed25-445b-84f1-1fed2e96b85c">QMS-FORMS </Category>
    <Department xmlns="9e0e4660-ed25-445b-84f1-1fed2e96b85c">Quality</Department>
    <Region_x0020_Impacted xmlns="9e0e4660-ed25-445b-84f1-1fed2e96b85c">
      <Value>AMERICAS</Value>
      <Value>APAC</Value>
      <Value>EMEA</Value>
    </Region_x0020_Impacted>
    <Revision xmlns="9e0e4660-ed25-445b-84f1-1fed2e96b85c">AB</Revision>
    <Global_x0020_Process_x0020_Area xmlns="9e0e4660-ed25-445b-84f1-1fed2e96b85c">Sourcing</Global_x0020_Process_x0020_Area>
    <xeet xmlns="9e0e4660-ed25-445b-84f1-1fed2e96b85c">
      <UserInfo>
        <DisplayName/>
        <AccountId xsi:nil="true"/>
        <AccountType/>
      </UserInfo>
    </xeet>
    <Sort_x0020_Order xmlns="9e0e4660-ed25-445b-84f1-1fed2e96b85c" xsi:nil="true"/>
    <Process xmlns="9e0e4660-ed25-445b-84f1-1fed2e96b85c">Supplier Management</Process>
    <Business_x0020_Unit xmlns="9e0e4660-ed25-445b-84f1-1fed2e96b85c"/>
    <Department_x0028_s_x0029__x0020_Impacted xmlns="9e0e4660-ed25-445b-84f1-1fed2e96b85c"/>
    <Location xmlns="9e0e4660-ed25-445b-84f1-1fed2e96b85c">Select</Loca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298846B28CE4E959CA115D905A710" ma:contentTypeVersion="25" ma:contentTypeDescription="Create a new document." ma:contentTypeScope="" ma:versionID="38706e6c52e5e2038d5c0dcdee7d1a93">
  <xsd:schema xmlns:xsd="http://www.w3.org/2001/XMLSchema" xmlns:xs="http://www.w3.org/2001/XMLSchema" xmlns:p="http://schemas.microsoft.com/office/2006/metadata/properties" xmlns:ns2="9e0e4660-ed25-445b-84f1-1fed2e96b85c" targetNamespace="http://schemas.microsoft.com/office/2006/metadata/properties" ma:root="true" ma:fieldsID="4a1a8e35e8c4ff6107d0d9425a59cf3e" ns2:_="">
    <xsd:import namespace="9e0e4660-ed25-445b-84f1-1fed2e96b85c"/>
    <xsd:element name="properties">
      <xsd:complexType>
        <xsd:sequence>
          <xsd:element name="documentManagement">
            <xsd:complexType>
              <xsd:all>
                <xsd:element ref="ns2:Release_x002f_Effective_x0020_Date" minOccurs="0"/>
                <xsd:element ref="ns2:Revision" minOccurs="0"/>
                <xsd:element ref="ns2:Document_x0020_Type" minOccurs="0"/>
                <xsd:element ref="ns2:Process_x0020_Owner" minOccurs="0"/>
                <xsd:element ref="ns2:Sort_x0020_Order" minOccurs="0"/>
                <xsd:element ref="ns2:Department" minOccurs="0"/>
                <xsd:element ref="ns2:Global_x0020_Process_x0020_Area" minOccurs="0"/>
                <xsd:element ref="ns2:Region_x0020_Impacted" minOccurs="0"/>
                <xsd:element ref="ns2:Location" minOccurs="0"/>
                <xsd:element ref="ns2:Category" minOccurs="0"/>
                <xsd:element ref="ns2:Elecrtronic_x0020_Hyperlink" minOccurs="0"/>
                <xsd:element ref="ns2:jdlv" minOccurs="0"/>
                <xsd:element ref="ns2:xeet" minOccurs="0"/>
                <xsd:element ref="ns2:Business_x0020_Unit" minOccurs="0"/>
                <xsd:element ref="ns2:Department_x0028_s_x0029__x0020_Impacted" minOccurs="0"/>
                <xsd:element ref="ns2:Process" minOccurs="0"/>
                <xsd:element ref="ns2:Where_x0020_U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4660-ed25-445b-84f1-1fed2e96b85c" elementFormDefault="qualified">
    <xsd:import namespace="http://schemas.microsoft.com/office/2006/documentManagement/types"/>
    <xsd:import namespace="http://schemas.microsoft.com/office/infopath/2007/PartnerControls"/>
    <xsd:element name="Release_x002f_Effective_x0020_Date" ma:index="2" nillable="true" ma:displayName="Release/Effective Date" ma:format="DateOnly" ma:internalName="Release_x002f_Effective_x0020_Date">
      <xsd:simpleType>
        <xsd:restriction base="dms:DateTime"/>
      </xsd:simpleType>
    </xsd:element>
    <xsd:element name="Revision" ma:index="3" nillable="true" ma:displayName="Revision" ma:internalName="Revision">
      <xsd:simpleType>
        <xsd:restriction base="dms:Text">
          <xsd:maxLength value="255"/>
        </xsd:restriction>
      </xsd:simpleType>
    </xsd:element>
    <xsd:element name="Document_x0020_Type" ma:index="4" nillable="true" ma:displayName="Document Type" ma:default="Choose" ma:description="Document Type (Policy, Procedure, Work Instruction, Form, Training Material, etc.)" ma:format="Dropdown" ma:indexed="true" ma:internalName="Document_x0020_Type">
      <xsd:simpleType>
        <xsd:restriction base="dms:Choice">
          <xsd:enumeration value="Choose"/>
          <xsd:enumeration value="Form"/>
          <xsd:enumeration value="Guideline"/>
          <xsd:enumeration value="Manual"/>
          <xsd:enumeration value="Playbook"/>
          <xsd:enumeration value="Policy"/>
          <xsd:enumeration value="Procedure"/>
          <xsd:enumeration value="Process Map"/>
          <xsd:enumeration value="Training Material"/>
          <xsd:enumeration value="Work Instruction/Aid"/>
        </xsd:restriction>
      </xsd:simpleType>
    </xsd:element>
    <xsd:element name="Process_x0020_Owner" ma:index="5" nillable="true" ma:displayName="Process Owner" ma:default="PENDING" ma:format="Dropdown" ma:internalName="Process_x0020_Owner">
      <xsd:simpleType>
        <xsd:restriction base="dms:Choice">
          <xsd:enumeration value="PENDING"/>
          <xsd:enumeration value="Brent Furr"/>
          <xsd:enumeration value="Charlie Manson"/>
          <xsd:enumeration value="Carlos Estrada"/>
          <xsd:enumeration value="Eduardo Campos"/>
          <xsd:enumeration value="Fahd Houmani"/>
          <xsd:enumeration value="Flavio Goto"/>
          <xsd:enumeration value="Joette Shiller"/>
          <xsd:enumeration value="Magadelena Jarnot"/>
          <xsd:enumeration value="Manuel Rabl"/>
          <xsd:enumeration value="Michelle Harper-Mikell"/>
          <xsd:enumeration value="Mohamed Slim"/>
          <xsd:enumeration value="Nanette Murphy"/>
          <xsd:enumeration value="Sean Sullivan"/>
          <xsd:enumeration value="Sven Mannsfeld"/>
          <xsd:enumeration value="Rafael Germe"/>
          <xsd:enumeration value="Raisa Kosenen"/>
        </xsd:restriction>
      </xsd:simpleType>
    </xsd:element>
    <xsd:element name="Sort_x0020_Order" ma:index="6" nillable="true" ma:displayName="Sort Order" ma:internalName="Sort_x0020_Order">
      <xsd:simpleType>
        <xsd:restriction base="dms:Number"/>
      </xsd:simpleType>
    </xsd:element>
    <xsd:element name="Department" ma:index="7" nillable="true" ma:displayName="Department" ma:format="Dropdown" ma:internalName="Department">
      <xsd:simpleType>
        <xsd:restriction base="dms:Choice">
          <xsd:enumeration value="1.  Documents Master List"/>
          <xsd:enumeration value="2.  Global"/>
          <xsd:enumeration value="3.  Regional"/>
          <xsd:enumeration value="Distribution Centers"/>
          <xsd:enumeration value="Electronics and Systems Engineering"/>
          <xsd:enumeration value="EnerSys Advanced Systems"/>
          <xsd:enumeration value="Environmental, Health and Safety"/>
          <xsd:enumeration value="Engineering"/>
          <xsd:enumeration value="EOS"/>
          <xsd:enumeration value="Executive"/>
          <xsd:enumeration value="Extranet"/>
          <xsd:enumeration value="Finance"/>
          <xsd:enumeration value="Human Resources"/>
          <xsd:enumeration value="IT"/>
          <xsd:enumeration value="Legal"/>
          <xsd:enumeration value="Logistics"/>
          <xsd:enumeration value="Manufacturing Engineering"/>
          <xsd:enumeration value="Motive Power"/>
          <xsd:enumeration value="MSDS and SDS"/>
          <xsd:enumeration value="Operations"/>
          <xsd:enumeration value="Packaging"/>
          <xsd:enumeration value="Print Shop"/>
          <xsd:enumeration value="Purchasing"/>
          <xsd:enumeration value="Quality"/>
          <xsd:enumeration value="Reserve Power"/>
          <xsd:enumeration value="Service"/>
          <xsd:enumeration value="Service - Canada"/>
          <xsd:enumeration value="Service - Mining"/>
          <xsd:enumeration value="Tijuana"/>
          <xsd:enumeration value="Training"/>
          <xsd:enumeration value="Project Management Office"/>
        </xsd:restriction>
      </xsd:simpleType>
    </xsd:element>
    <xsd:element name="Global_x0020_Process_x0020_Area" ma:index="8" nillable="true" ma:displayName="Global Process Area" ma:default="PENDING" ma:description="One EnerSys Global Process Area" ma:format="Dropdown" ma:internalName="Global_x0020_Process_x0020_Area">
      <xsd:simpleType>
        <xsd:restriction base="dms:Choice">
          <xsd:enumeration value="PENDING"/>
          <xsd:enumeration value="Strategy Deployment"/>
          <xsd:enumeration value="Risk Management"/>
          <xsd:enumeration value="Management Systems"/>
          <xsd:enumeration value="Order Acquisition"/>
          <xsd:enumeration value="Technology &amp; Development"/>
          <xsd:enumeration value="Industrialization"/>
          <xsd:enumeration value="Sourcing"/>
          <xsd:enumeration value="Manufacturing"/>
          <xsd:enumeration value="Distribution"/>
          <xsd:enumeration value="Service &amp; After Sales"/>
          <xsd:enumeration value="People Management"/>
          <xsd:enumeration value="EHS"/>
          <xsd:enumeration value="Quality"/>
          <xsd:enumeration value="Regulatory &amp; Legal"/>
          <xsd:enumeration value="IT &amp; Digital"/>
          <xsd:enumeration value="SIOP"/>
          <xsd:enumeration value="Finance"/>
        </xsd:restriction>
      </xsd:simpleType>
    </xsd:element>
    <xsd:element name="Region_x0020_Impacted" ma:index="9" nillable="true" ma:displayName="Region Impacted" ma:default="Choose" ma:description="Region that document applies to" ma:internalName="Region_x0020_Impacte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AMERICAS"/>
                    <xsd:enumeration value="APAC"/>
                    <xsd:enumeration value="EMEA"/>
                  </xsd:restriction>
                </xsd:simpleType>
              </xsd:element>
            </xsd:sequence>
          </xsd:extension>
        </xsd:complexContent>
      </xsd:complexType>
    </xsd:element>
    <xsd:element name="Location" ma:index="10" nillable="true" ma:displayName="Location" ma:default="Select" ma:description="Site where document impacts" ma:format="Dropdown" ma:internalName="Location">
      <xsd:simpleType>
        <xsd:restriction base="dms:Choice">
          <xsd:enumeration value="Select"/>
          <xsd:enumeration value="ARE_1-Dubai"/>
          <xsd:enumeration value="ARE_2-Northstar Dubai"/>
          <xsd:enumeration value="ARG_1-El Talar, Buenos Aires"/>
          <xsd:enumeration value="AUS_10-Pinkenba"/>
          <xsd:enumeration value="AUS_1-Seven Hills"/>
          <xsd:enumeration value="AUS_2-Thomastown, Settlement Rd"/>
          <xsd:enumeration value="AUS_7-Welshpool"/>
          <xsd:enumeration value="AUS_9-Somerton"/>
          <xsd:enumeration value="AUT_1-Vienna"/>
          <xsd:enumeration value="AUT_2-Graz"/>
          <xsd:enumeration value="AUT_3-Hörsching"/>
          <xsd:enumeration value="BEL_3-Mechelen Belgium"/>
          <xsd:enumeration value="BGR_2-Targovishte 2"/>
          <xsd:enumeration value="BRA_1-Guarulhos, São Paulo"/>
          <xsd:enumeration value="BRA_2-Santa Rita, Minas Gerais"/>
          <xsd:enumeration value="BRA_3-Diadema, São Paulo"/>
          <xsd:enumeration value="CAN_10-Montreal, QC"/>
          <xsd:enumeration value="CAN_12-Bolton, Ontario"/>
          <xsd:enumeration value="CAN_13-Ville St. Laurent, Quebec"/>
          <xsd:enumeration value="CAN_1-Bolton, Ontario"/>
          <xsd:enumeration value="CAN_2-Edmonton, Alberta"/>
          <xsd:enumeration value="CAN_3-Ville St. Laurent, Quebec"/>
          <xsd:enumeration value="CAN_4-Surrey, British Columbia"/>
          <xsd:enumeration value="CAN_5-Calgary, Alberta"/>
          <xsd:enumeration value="CAN_6-London, Ontario"/>
          <xsd:enumeration value="CAN_7-Burnaby, BC"/>
          <xsd:enumeration value="CAN_8-Mississauga, ON"/>
          <xsd:enumeration value="CAN_9-Moncton, NB"/>
          <xsd:enumeration value="CHE_1-Glattbrugg"/>
          <xsd:enumeration value="CHE_2-Muttenz"/>
          <xsd:enumeration value="CHE_3-Zug"/>
          <xsd:enumeration value="CHL_1-Providencia, Santiago"/>
          <xsd:enumeration value="CHN_1_Middle-Shenzhen"/>
          <xsd:enumeration value="CHN_1_NON-Shenzhen, Baoyao Bldg."/>
          <xsd:enumeration value="CHN_1_North-Shenzhen"/>
          <xsd:enumeration value="CHN_1_South-Shenzhen"/>
          <xsd:enumeration value="CHN_2-Shanghai"/>
          <xsd:enumeration value="CHN_5-Jiangdu"/>
          <xsd:enumeration value="CHN_6-Yangzhou City"/>
          <xsd:enumeration value="CHN_7-Shuangqiao"/>
          <xsd:enumeration value="CZE_1-Hostomice"/>
          <xsd:enumeration value="DEU_1-Hagen"/>
          <xsd:enumeration value="DNK_1-Nørresundby"/>
          <xsd:enumeration value="ESP_1-Leioa"/>
          <xsd:enumeration value="ESP_2-Viladecans"/>
          <xsd:enumeration value="ESP_3-Leganes"/>
          <xsd:enumeration value="ESP_4-Quart de Poblet"/>
          <xsd:enumeration value="FIN_3-Espoo"/>
          <xsd:enumeration value="FRA_ARR-Arras"/>
          <xsd:enumeration value="FRA_GEN-Genas"/>
          <xsd:enumeration value="FRA_HOL-Arras"/>
          <xsd:enumeration value="FRA_MON-Montigny le Bretonneux"/>
          <xsd:enumeration value="GBR_1-Abingdon"/>
          <xsd:enumeration value="GBR_2-Newport"/>
          <xsd:enumeration value="GBR_3-Manchester"/>
          <xsd:enumeration value="GRC_1-Marousi"/>
          <xsd:enumeration value="HUN_1-Budaörs"/>
          <xsd:enumeration value="IND_1-Hyderabad"/>
          <xsd:enumeration value="IND_2-Andhra Pradesh"/>
          <xsd:enumeration value="IND_3-Bangalore"/>
          <xsd:enumeration value="ITA_1-Gambellara"/>
          <xsd:enumeration value="ITA_2-Villanova Di Castenaso"/>
          <xsd:enumeration value="ITA_3-Castelvetro Piacentino"/>
          <xsd:enumeration value="JPN_1-Tokyo"/>
          <xsd:enumeration value="KAZ_1-Aitke Be"/>
          <xsd:enumeration value="MAR_1-Casablanca"/>
          <xsd:enumeration value="MEX_1-San Nicolás de los Garza"/>
          <xsd:enumeration value="MEX_2-México"/>
          <xsd:enumeration value="MEX_3_001-Tijuana - Plant 1"/>
          <xsd:enumeration value="MEX_3_002-Tijuana - Plant 2"/>
          <xsd:enumeration value="MEX_3_003-Tijuana - Plant 3"/>
          <xsd:enumeration value="MEX_4-Apodaca"/>
          <xsd:enumeration value="MEX_5-Tijuana"/>
          <xsd:enumeration value="MEX_6-Toluca"/>
          <xsd:enumeration value="MEX_7-Colonia Nápoles"/>
          <xsd:enumeration value="MYS_1-Shah Alam"/>
          <xsd:enumeration value="MYS_2-Bukit Mertajam"/>
          <xsd:enumeration value="MYS_3-Johor Bahru"/>
          <xsd:enumeration value="NLD_2-Barendrecht Netherlands"/>
          <xsd:enumeration value="NZL_1-East Tamaki"/>
          <xsd:enumeration value="PHL_1-Laguna Technopark"/>
          <xsd:enumeration value="POL_1-Bielsko-Biała"/>
          <xsd:enumeration value="POL_2-Poznań"/>
          <xsd:enumeration value="POL_5-Mielec"/>
          <xsd:enumeration value="RUS_1-Reutov"/>
          <xsd:enumeration value="RUS_2-St. Petersburg"/>
          <xsd:enumeration value="RUS_3-Ekaterinbourg"/>
          <xsd:enumeration value="SGP_1-Singapore, Beach Rd"/>
          <xsd:enumeration value="SGP_2-Singapore, Joo Koon Circle"/>
          <xsd:enumeration value="SGP_3-Singapore, Tuas Av"/>
          <xsd:enumeration value="SVK_1-Bratislava"/>
          <xsd:enumeration value="SWE_2-Karlstad, Gjuterigatan"/>
          <xsd:enumeration value="SWE_3-Mölndal, Göteborg"/>
          <xsd:enumeration value="SWE_4-Hultsfred"/>
          <xsd:enumeration value="SWE_5-Nacka Strand, Stockholm"/>
          <xsd:enumeration value="SWE_7-Kista NS"/>
          <xsd:enumeration value="TUR_1-İstanbul"/>
          <xsd:enumeration value="UKR_1-Kiev"/>
          <xsd:enumeration value="USA_01-Reading, PA (HQ)"/>
          <xsd:enumeration value="USA_02-Reading, PA (HQ 2)"/>
          <xsd:enumeration value="USA_08-Sumter, SC"/>
          <xsd:enumeration value="USA_09-Glen Burnie, MD - Summit Power"/>
          <xsd:enumeration value="USA_101-Alpharetta, GA"/>
          <xsd:enumeration value="USA_102-Suwanee, GA"/>
          <xsd:enumeration value="USA_103-Indianapolis, IN (ATS)"/>
          <xsd:enumeration value="USA_107-Phoenix, AZ (ATS)"/>
          <xsd:enumeration value="USA_108-Hobbs, NM"/>
          <xsd:enumeration value="USA_109-Bellingham, WA (HQ)"/>
          <xsd:enumeration value="USA_114-Tempe, AZ"/>
          <xsd:enumeration value="USA_14-East Syracuse, NY"/>
          <xsd:enumeration value="USA_19-Ronkonkoma, NY"/>
          <xsd:enumeration value="USA_20-Allentown, PA"/>
          <xsd:enumeration value="USA_21-Richmond, KY"/>
          <xsd:enumeration value="USA_22-West Sacramento, CA"/>
          <xsd:enumeration value="USA_253-La Vista, NE"/>
          <xsd:enumeration value="USA_277-Columbus, OH"/>
          <xsd:enumeration value="USA_29-Hays, KS"/>
          <xsd:enumeration value="USA_30-Raleigh, NC"/>
          <xsd:enumeration value="USA_31-Nashua, NH"/>
          <xsd:enumeration value="USA_36-Parsippany, NJ"/>
          <xsd:enumeration value="USA_41-Bluefield, WV"/>
          <xsd:enumeration value="USA_42-West Chester, OH"/>
          <xsd:enumeration value="USA_43-Birmingham, AL"/>
          <xsd:enumeration value="USA_44-Warminster, PA"/>
          <xsd:enumeration value="USA_46-Washington, PA"/>
          <xsd:enumeration value="USA_48-Norcross, GA"/>
          <xsd:enumeration value="USA_51-Romeoville, IL"/>
          <xsd:enumeration value="USA_53-Eagan, MN"/>
          <xsd:enumeration value="USA_54-Novi, MI"/>
          <xsd:enumeration value="USA_57-Broadview Heights, OH"/>
          <xsd:enumeration value="USA_61-Menomonee Falls, WI"/>
          <xsd:enumeration value="USA_65-Romeoville RP, IL"/>
          <xsd:enumeration value="USA_68-Memphis, TN"/>
          <xsd:enumeration value="USA_70-Chino, CA"/>
          <xsd:enumeration value="USA_70K-Chino DC, CA"/>
          <xsd:enumeration value="USA_71-Santa Fe Springs, CA"/>
          <xsd:enumeration value="USA_72S-Union City RP, CA"/>
          <xsd:enumeration value="USA_72-Union City MP, CA"/>
          <xsd:enumeration value="USA_73S-Sumner RP, WA"/>
          <xsd:enumeration value="USA_73-Sumner MP, WA"/>
          <xsd:enumeration value="USA_74-Las Vegas, NV"/>
          <xsd:enumeration value="USA_75A-Carrollton RP, TX"/>
          <xsd:enumeration value="USA_75-Carrollton, TX"/>
          <xsd:enumeration value="USA_76-Kansas City, MO"/>
          <xsd:enumeration value="USA_76S-Kansas City RP, MO"/>
          <xsd:enumeration value="USA_77-Longmont, CO"/>
          <xsd:enumeration value="USA_79-Houston, TX"/>
          <xsd:enumeration value="USA_81-Lakeland, FL"/>
          <xsd:enumeration value="USA_82-Jacksonville, FL"/>
          <xsd:enumeration value="USA_83-Dania Beach, FL"/>
          <xsd:enumeration value="USA_84-Indianapolis, IN"/>
          <xsd:enumeration value="USA_86-Wyoming, MI"/>
          <xsd:enumeration value="USA_87-Springfield, MO Plant 1"/>
          <xsd:enumeration value="USA_88-Springfield, MO Plant 2"/>
          <xsd:enumeration value="USA_AZ-Phoenix, AZ"/>
          <xsd:enumeration value="USA_DR-Denver, CO"/>
          <xsd:enumeration value="USA_H50-Warrensburg, MO"/>
          <xsd:enumeration value="USA_H52-Ooltewah, TN"/>
          <xsd:enumeration value="USA_HH-Somerset, NJ"/>
          <xsd:enumeration value="USA_HM-Horsham, PA"/>
          <xsd:enumeration value="USA_P3-Spokane Valley, WA"/>
          <xsd:enumeration value="USA_QC-Santa Clarita, CA"/>
          <xsd:enumeration value="USA_QL-Sylmar, CA"/>
          <xsd:enumeration value="USA_TB-Pinellas Park, FL"/>
          <xsd:enumeration value="USA_TN-Antioch, TN"/>
        </xsd:restriction>
      </xsd:simpleType>
    </xsd:element>
    <xsd:element name="Category" ma:index="11" nillable="true" ma:displayName="Category" ma:default="Policies and Procedures" ma:description="Policies and Procedures" ma:internalName="Category">
      <xsd:simpleType>
        <xsd:restriction base="dms:Text">
          <xsd:maxLength value="255"/>
        </xsd:restriction>
      </xsd:simpleType>
    </xsd:element>
    <xsd:element name="Elecrtronic_x0020_Hyperlink" ma:index="12" nillable="true" ma:displayName="Elecrtronic Hyperlink" ma:format="Hyperlink" ma:internalName="Elecrtronic_x0020_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jdlv" ma:index="13" nillable="true" ma:displayName="Person or Group" ma:list="UserInfo" ma:internalName="jdl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xeet" ma:index="14" nillable="true" ma:displayName="Person or Group" ma:list="UserInfo" ma:internalName="xee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_x0020_Unit" ma:index="15" nillable="true" ma:displayName="Business Unit" ma:default="Choose" ma:internalName="Business_x0020_Uni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ENG-Engineering"/>
                    <xsd:enumeration value="ES-Energy Systems"/>
                    <xsd:enumeration value="G&amp;A-General &amp; Administration"/>
                    <xsd:enumeration value="MOTPWR-Motive Power"/>
                    <xsd:enumeration value="OPS-Operations"/>
                    <xsd:enumeration value="ST-Specialty &amp; Transportation"/>
                  </xsd:restriction>
                </xsd:simpleType>
              </xsd:element>
            </xsd:sequence>
          </xsd:extension>
        </xsd:complexContent>
      </xsd:complexType>
    </xsd:element>
    <xsd:element name="Department_x0028_s_x0029__x0020_Impacted" ma:index="16" nillable="true" ma:displayName="Department(s) Impacted" ma:default="Choose" ma:internalName="Department_x0028_s_x0029__x0020_Impact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oose"/>
                    <xsd:enumeration value="DIV_AUD"/>
                    <xsd:enumeration value="DIV_CS"/>
                    <xsd:enumeration value="DIV_EHS"/>
                    <xsd:enumeration value="DIV_ENG"/>
                    <xsd:enumeration value="DIV_EXEC"/>
                    <xsd:enumeration value="DIV_FACSRV"/>
                    <xsd:enumeration value="DIV_FIN"/>
                    <xsd:enumeration value="DIV_GADMIN"/>
                    <xsd:enumeration value="DIV_GMGMT"/>
                    <xsd:enumeration value="DIV_HR"/>
                    <xsd:enumeration value="DIV_IT"/>
                    <xsd:enumeration value="DIV_LEGAL"/>
                    <xsd:enumeration value="DIV_MANU"/>
                    <xsd:enumeration value="DIV_MRKT"/>
                    <xsd:enumeration value="DIV_OPS"/>
                    <xsd:enumeration value="DIV_PROC"/>
                    <xsd:enumeration value="DIV_QA"/>
                    <xsd:enumeration value="DIV_SELL"/>
                    <xsd:enumeration value="DIV_SERV"/>
                    <xsd:enumeration value="DIV_SUPCHL"/>
                  </xsd:restriction>
                </xsd:simpleType>
              </xsd:element>
            </xsd:sequence>
          </xsd:extension>
        </xsd:complexContent>
      </xsd:complexType>
    </xsd:element>
    <xsd:element name="Process" ma:index="17" nillable="true" ma:displayName="Process" ma:default="Choose" ma:format="Dropdown" ma:internalName="Process">
      <xsd:simpleType>
        <xsd:restriction base="dms:Choice">
          <xsd:enumeration value="Choose"/>
          <xsd:enumeration value="Advanced Quality Engineering Planning"/>
          <xsd:enumeration value="Appropriation Management"/>
          <xsd:enumeration value="Calibration"/>
          <xsd:enumeration value="Catastrophic Events"/>
          <xsd:enumeration value="Contingency Planning"/>
          <xsd:enumeration value="Continuity Planning"/>
          <xsd:enumeration value="Customer Journey Mapping"/>
          <xsd:enumeration value="Customer Surveys"/>
          <xsd:enumeration value="Deviations"/>
          <xsd:enumeration value="Document Control"/>
          <xsd:enumeration value="Facility Management"/>
          <xsd:enumeration value="Functional Safety Management"/>
          <xsd:enumeration value="Global Product Development"/>
          <xsd:enumeration value="Incoming Inspection"/>
          <xsd:enumeration value="Information System"/>
          <xsd:enumeration value="Internal Audit"/>
          <xsd:enumeration value="Legal Assessment"/>
          <xsd:enumeration value="LUR Project Assessment"/>
          <xsd:enumeration value="Maintenance"/>
          <xsd:enumeration value="Management Review"/>
          <xsd:enumeration value="Nonconformance"/>
          <xsd:enumeration value="Objectives &amp; Targets"/>
          <xsd:enumeration value="Onboarding"/>
          <xsd:enumeration value="Order Entry"/>
          <xsd:enumeration value="Performance/Competency"/>
          <xsd:enumeration value="PLM"/>
          <xsd:enumeration value="Policy Development"/>
          <xsd:enumeration value="Problem Resolution"/>
          <xsd:enumeration value="Process Control"/>
          <xsd:enumeration value="Procurement"/>
          <xsd:enumeration value="Product / Design &amp; Development"/>
          <xsd:enumeration value="Product Testing/Validation"/>
          <xsd:enumeration value="Production Planning"/>
          <xsd:enumeration value="Purchasing Process"/>
          <xsd:enumeration value="Quality Complaints"/>
          <xsd:enumeration value="Quality Records"/>
          <xsd:enumeration value="Receiving"/>
          <xsd:enumeration value="Shipping"/>
          <xsd:enumeration value="Software &amp; Firmware"/>
          <xsd:enumeration value="Supplier Management"/>
          <xsd:enumeration value="Training"/>
          <xsd:enumeration value="Warranty Management"/>
        </xsd:restriction>
      </xsd:simpleType>
    </xsd:element>
    <xsd:element name="Where_x0020_Used" ma:index="18" nillable="true" ma:displayName="Where Used" ma:default="PENDING" ma:internalName="Where_x0020_Us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ENDING"/>
                    <xsd:enumeration value="NA"/>
                    <xsd:enumeration value="100893"/>
                    <xsd:enumeration value="100894"/>
                    <xsd:enumeration value="100895"/>
                    <xsd:enumeration value="100896"/>
                    <xsd:enumeration value="100897"/>
                    <xsd:enumeration value="100898"/>
                    <xsd:enumeration value="100900"/>
                    <xsd:enumeration value="100901"/>
                    <xsd:enumeration value="100902"/>
                    <xsd:enumeration value="100909"/>
                    <xsd:enumeration value="100910"/>
                    <xsd:enumeration value="100913"/>
                    <xsd:enumeration value="100914"/>
                    <xsd:enumeration value="100915"/>
                    <xsd:enumeration value="100916"/>
                    <xsd:enumeration value="101339"/>
                    <xsd:enumeration value="101341"/>
                    <xsd:enumeration value="101342"/>
                    <xsd:enumeration value="101343"/>
                    <xsd:enumeration value="101344"/>
                    <xsd:enumeration value="101345"/>
                    <xsd:enumeration value="101346"/>
                    <xsd:enumeration value="101347"/>
                    <xsd:enumeration value="101349"/>
                    <xsd:enumeration value="101350"/>
                    <xsd:enumeration value="101351"/>
                    <xsd:enumeration value="101352"/>
                    <xsd:enumeration value="101353"/>
                    <xsd:enumeration value="101355"/>
                    <xsd:enumeration value="101356"/>
                    <xsd:enumeration value="101358"/>
                    <xsd:enumeration value="101359"/>
                    <xsd:enumeration value="101362"/>
                    <xsd:enumeration value="101364"/>
                    <xsd:enumeration value="101366"/>
                    <xsd:enumeration value="101367"/>
                    <xsd:enumeration value="101403"/>
                    <xsd:enumeration value="101411"/>
                    <xsd:enumeration value="101420"/>
                    <xsd:enumeration value="101461"/>
                    <xsd:enumeration value="101462"/>
                    <xsd:enumeration value="101578"/>
                    <xsd:enumeration value="101607"/>
                    <xsd:enumeration value="101803"/>
                    <xsd:enumeration value="101804"/>
                    <xsd:enumeration value="101865"/>
                    <xsd:enumeration value="101881"/>
                    <xsd:enumeration value="101960"/>
                    <xsd:enumeration value="101967"/>
                    <xsd:enumeration value="101968"/>
                    <xsd:enumeration value="101969"/>
                    <xsd:enumeration value="101970"/>
                    <xsd:enumeration value="101971"/>
                    <xsd:enumeration value="101972"/>
                    <xsd:enumeration value="29.00COP"/>
                    <xsd:enumeration value="29.00COP_APP"/>
                    <xsd:enumeration value="29.00COP_INSTR"/>
                    <xsd:enumeration value="30.00M"/>
                    <xsd:enumeration value="30.00R"/>
                    <xsd:enumeration value="30.00RDF"/>
                    <xsd:enumeration value="5-590A"/>
                    <xsd:enumeration value="7L-00138-02"/>
                    <xsd:enumeration value="ALERT TEST"/>
                    <xsd:enumeration value="AM-DLCB-OM"/>
                    <xsd:enumeration value="AM-DLCB-SM"/>
                    <xsd:enumeration value="AM-DRR3-OM"/>
                    <xsd:enumeration value="AM-DRR3-SM"/>
                    <xsd:enumeration value="AM-ENCORE-OM"/>
                    <xsd:enumeration value="AM-ENCORE-SM"/>
                    <xsd:enumeration value="AM-HBBWC-IMSP"/>
                    <xsd:enumeration value="AM-HCFK-IM"/>
                    <xsd:enumeration value="AM-HDQ1200-PM"/>
                    <xsd:enumeration value="AM-HFL-FTP"/>
                    <xsd:enumeration value="AM-HFL-OM"/>
                    <xsd:enumeration value="AM-HFL-OMFR"/>
                    <xsd:enumeration value="AM-HFL-OMSP"/>
                    <xsd:enumeration value="AM-HFLFP-OPM"/>
                    <xsd:enumeration value="AM-HFLP-OM"/>
                    <xsd:enumeration value="AM-HFLP-OMSP"/>
                    <xsd:enumeration value="AM-HFP-FTP"/>
                    <xsd:enumeration value="AM-HHN-IM"/>
                    <xsd:enumeration value="AM-HHN-NCG"/>
                    <xsd:enumeration value="AM-HHN-QUG"/>
                    <xsd:enumeration value="AM-HLPM3-OM"/>
                    <xsd:enumeration value="AM-HLPM3-OMSP"/>
                    <xsd:enumeration value="AM-HLPM3-SM"/>
                    <xsd:enumeration value="AM-HLPM3-SMSP"/>
                    <xsd:enumeration value="AM-HLSM3-OM"/>
                    <xsd:enumeration value="AM-HLSM3-SM"/>
                    <xsd:enumeration value="AM-HLSM3-SMSP"/>
                    <xsd:enumeration value="AM-HLTM1-OM"/>
                    <xsd:enumeration value="AM-HLTMC-OM"/>
                    <xsd:enumeration value="AM-HLTMC-OMSP"/>
                    <xsd:enumeration value="AM-HMOPBRD-IM"/>
                    <xsd:enumeration value="AM-HPT-OM"/>
                    <xsd:enumeration value="AM-HPTM3-OMSP"/>
                    <xsd:enumeration value="AM-HPTM3-SMSP"/>
                    <xsd:enumeration value="AM-HPTOM3-OM"/>
                    <xsd:enumeration value="AM-HPTOM3-SM"/>
                    <xsd:enumeration value="AM-IMPAQ-OM"/>
                    <xsd:enumeration value="AM-IMPAQ-SM"/>
                    <xsd:enumeration value="AM-IMPAQPLUS-OM"/>
                    <xsd:enumeration value="AM-IMPAQPLUS-SM"/>
                    <xsd:enumeration value="AM-NXS-OM"/>
                    <xsd:enumeration value="AM-NXSPLUS-OM"/>
                    <xsd:enumeration value="AM-OSC3BAY-IM"/>
                    <xsd:enumeration value="APPENDIX B"/>
                    <xsd:enumeration value="BOL-001C"/>
                    <xsd:enumeration value="BPS-001-001"/>
                    <xsd:enumeration value="CANCELLATIONFORM"/>
                    <xsd:enumeration value="CCEN"/>
                    <xsd:enumeration value="CCEN"/>
                    <xsd:enumeration value="CCEN-HY"/>
                    <xsd:enumeration value="CH-PCCPS-HPF"/>
                    <xsd:enumeration value="CH-PCCPS-SPF"/>
                    <xsd:enumeration value="Change Order Matrix"/>
                    <xsd:enumeration value="CHG-050-001"/>
                    <xsd:enumeration value="CHG-050-002"/>
                    <xsd:enumeration value="CHG-050-003"/>
                    <xsd:enumeration value="CHGN-PCCPS-HPF"/>
                    <xsd:enumeration value="CHGN-PCCPS-SPF"/>
                    <xsd:enumeration value="CHGNR-PCCPS-HPF"/>
                    <xsd:enumeration value="CHGNR-PCCPS-SPF"/>
                    <xsd:enumeration value="CHGW402"/>
                    <xsd:enumeration value="CHNQAM"/>
                    <xsd:enumeration value="CHR-PCCPS-HPF"/>
                    <xsd:enumeration value="CHR-PCCPS-SPF"/>
                    <xsd:enumeration value="CIF"/>
                    <xsd:enumeration value="CIF"/>
                    <xsd:enumeration value="CL01-15"/>
                    <xsd:enumeration value="CORP-TJAUDIT"/>
                    <xsd:enumeration value="CTPATRCL"/>
                    <xsd:enumeration value="CUSTREQ"/>
                    <xsd:enumeration value="DCF-01"/>
                    <xsd:enumeration value="DCF-02"/>
                    <xsd:enumeration value="DCF-03"/>
                    <xsd:enumeration value="DCF-04"/>
                    <xsd:enumeration value="DCF-05"/>
                    <xsd:enumeration value="DCP-01"/>
                    <xsd:enumeration value="DCP-02"/>
                    <xsd:enumeration value="DCP-03"/>
                    <xsd:enumeration value="DCP-04"/>
                    <xsd:enumeration value="DCP-05"/>
                    <xsd:enumeration value="DCP-06"/>
                    <xsd:enumeration value="DCP-07"/>
                    <xsd:enumeration value="DCP-08"/>
                    <xsd:enumeration value="DESIGN"/>
                    <xsd:enumeration value="DGL-DESIGN"/>
                    <xsd:enumeration value="DGL-DESIGN GM"/>
                    <xsd:enumeration value="DISTREC"/>
                    <xsd:enumeration value="DISTREC-NSR-RFQ"/>
                    <xsd:enumeration value="DISTREC-NSR-SO"/>
                    <xsd:enumeration value="DRGTRN"/>
                    <xsd:enumeration value="EAS 2-0"/>
                    <xsd:enumeration value="EAS WI-01"/>
                    <xsd:enumeration value="EDI"/>
                    <xsd:enumeration value="EDI"/>
                    <xsd:enumeration value="EGP 4-16"/>
                    <xsd:enumeration value="EGP 4-20"/>
                    <xsd:enumeration value="EGP 4-3"/>
                    <xsd:enumeration value="EGP 4-5"/>
                    <xsd:enumeration value="EGP 4-9"/>
                    <xsd:enumeration value="ENECLAIM"/>
                    <xsd:enumeration value="ENECLAIM"/>
                    <xsd:enumeration value="ENECLAIM FORM"/>
                    <xsd:enumeration value="EPPS-01"/>
                    <xsd:enumeration value="EPPS-02"/>
                    <xsd:enumeration value="EPPS-03"/>
                    <xsd:enumeration value="EPPS-04"/>
                    <xsd:enumeration value="EPPS-05"/>
                    <xsd:enumeration value="EPPS-06"/>
                    <xsd:enumeration value="ESP 4-10-16"/>
                    <xsd:enumeration value="ESP 4-16-1"/>
                    <xsd:enumeration value="ESP 4-16-2"/>
                    <xsd:enumeration value="ESP 4-20-1"/>
                    <xsd:enumeration value="ESP 4-20-2"/>
                    <xsd:enumeration value="ESP 4-20-3"/>
                    <xsd:enumeration value="ESP 4-20-3ATT"/>
                    <xsd:enumeration value="ESP 4-20-4"/>
                    <xsd:enumeration value="ESP 4-20-5"/>
                    <xsd:enumeration value="ESP 4-3-1"/>
                    <xsd:enumeration value="ESP 4-3-2"/>
                    <xsd:enumeration value="ESP 4-3-3"/>
                    <xsd:enumeration value="ESP 4-4-4"/>
                    <xsd:enumeration value="ESP 4-5-11"/>
                    <xsd:enumeration value="ESP 4-5-14"/>
                    <xsd:enumeration value="ESP 4-5-14A"/>
                    <xsd:enumeration value="ESP 4-5-14B"/>
                    <xsd:enumeration value="ESP 4-5-19"/>
                    <xsd:enumeration value="ESP 4-5-1A"/>
                    <xsd:enumeration value="ESP 4-5-1D"/>
                    <xsd:enumeration value="ESP 4-5-1E"/>
                    <xsd:enumeration value="ESP 4-5-1F"/>
                    <xsd:enumeration value="ESP 4-5-20"/>
                    <xsd:enumeration value="ESP 4-5-24"/>
                    <xsd:enumeration value="ESP 4-5-25A"/>
                    <xsd:enumeration value="ESP 4-5-25B"/>
                    <xsd:enumeration value="ESP 4-5-25C"/>
                    <xsd:enumeration value="ESP 4-5-26"/>
                    <xsd:enumeration value="ESP 4-5-27"/>
                    <xsd:enumeration value="ESP 4-5-28"/>
                    <xsd:enumeration value="ESP 4-5-29"/>
                    <xsd:enumeration value="ESP 4-5-30"/>
                    <xsd:enumeration value="ESP 4-5-31"/>
                    <xsd:enumeration value="ESP 4-5-6"/>
                    <xsd:enumeration value="ESP 4-9-1"/>
                    <xsd:enumeration value="ESP 4-9-4"/>
                    <xsd:enumeration value="ESP 7-3"/>
                    <xsd:enumeration value="ESP 8.6"/>
                    <xsd:enumeration value="FAI-001"/>
                    <xsd:enumeration value="Form 5-939-1"/>
                    <xsd:enumeration value="Form 5-939-2"/>
                    <xsd:enumeration value="Form 5-939-2ddm"/>
                    <xsd:enumeration value="Form 5-939-2ddmpg2"/>
                    <xsd:enumeration value="Form 5-939-3"/>
                    <xsd:enumeration value="Form 5-939-4"/>
                    <xsd:enumeration value="Form 5-939-CL"/>
                    <xsd:enumeration value="Form 911.3"/>
                    <xsd:enumeration value="Form ADP Timing"/>
                    <xsd:enumeration value="Form Change Mgmt"/>
                    <xsd:enumeration value="Form Comm Mgmt"/>
                    <xsd:enumeration value="Form Cost Mgmt"/>
                    <xsd:enumeration value="Form Dashboard"/>
                    <xsd:enumeration value="FORM DVPR-01"/>
                    <xsd:enumeration value="Form Feasibility"/>
                    <xsd:enumeration value="Form Gate Review"/>
                    <xsd:enumeration value="Form Lessons LRN"/>
                    <xsd:enumeration value="FORM LoP"/>
                    <xsd:enumeration value="Form NPI BModel"/>
                    <xsd:enumeration value="Form NPI BPlan"/>
                    <xsd:enumeration value="Form NPI Request"/>
                    <xsd:enumeration value="FORM PMM"/>
                    <xsd:enumeration value="Form Priority"/>
                    <xsd:enumeration value="Form Proj Scope"/>
                    <xsd:enumeration value="Form PRR"/>
                    <xsd:enumeration value="Form QAP 111.0"/>
                    <xsd:enumeration value="Form QAP 600-01"/>
                    <xsd:enumeration value="FORM QP003"/>
                    <xsd:enumeration value="FORM QP003.02"/>
                    <xsd:enumeration value="Form RASIC"/>
                    <xsd:enumeration value="Form Risk Esca"/>
                    <xsd:enumeration value="FORM321.0"/>
                    <xsd:enumeration value="Form 101 (DCR)"/>
                    <xsd:enumeration value="Form 3-461"/>
                    <xsd:enumeration value="Form 3-462"/>
                    <xsd:enumeration value="Form 3.2"/>
                    <xsd:enumeration value="Form 30.0-3"/>
                    <xsd:enumeration value="Form 30.0-3a"/>
                    <xsd:enumeration value="Form 30.0-4"/>
                    <xsd:enumeration value="Form 4.17A"/>
                    <xsd:enumeration value="Form 4.17B"/>
                    <xsd:enumeration value="Form 5-1037A"/>
                    <xsd:enumeration value="Form 72.02"/>
                    <xsd:enumeration value="Form 81.0-A"/>
                    <xsd:enumeration value="Form 81.1-A"/>
                    <xsd:enumeration value="Form 82.0-1"/>
                    <xsd:enumeration value="Form 82.0-2"/>
                    <xsd:enumeration value="Form 911.1"/>
                    <xsd:enumeration value="Form 911.2"/>
                    <xsd:enumeration value="Form 92-1"/>
                    <xsd:enumeration value="Form 92-2"/>
                    <xsd:enumeration value="Form CH-PCCP"/>
                    <xsd:enumeration value="Form CH-PCCP1"/>
                    <xsd:enumeration value="Form CH-PCCPS"/>
                    <xsd:enumeration value="Form CH-PCCPS1"/>
                    <xsd:enumeration value="Form CHGN-PCCP"/>
                    <xsd:enumeration value="Form CHGN-PCCP1"/>
                    <xsd:enumeration value="Form CHGN-PCCPS"/>
                    <xsd:enumeration value="Form CHGN-PCCPS1"/>
                    <xsd:enumeration value="Form CHGNR-PCCP"/>
                    <xsd:enumeration value="Form CHGNR-PCCP1"/>
                    <xsd:enumeration value="Form CHGNR-PCCPS"/>
                    <xsd:enumeration value="Form CHGNRPCCPS1"/>
                    <xsd:enumeration value="Form CHR-PCCP"/>
                    <xsd:enumeration value="Form CHR-PCCP1"/>
                    <xsd:enumeration value="Form CHR-PCCPS"/>
                    <xsd:enumeration value="Form CHR-PCCPS1"/>
                    <xsd:enumeration value="Form CofC QAP 104.0"/>
                    <xsd:enumeration value="Form CSS9K2K"/>
                    <xsd:enumeration value="Form Datasheet QAP 104.0"/>
                    <xsd:enumeration value="Form DCS-1"/>
                    <xsd:enumeration value="Form GN-PCCP"/>
                    <xsd:enumeration value="Form Gutor-GNPCCP LANL"/>
                    <xsd:enumeration value="Form Gutor-GNPCCP INL"/>
                    <xsd:enumeration value="Form MR01-1"/>
                    <xsd:enumeration value="Form NQA2001-1"/>
                    <xsd:enumeration value="Form PCCP"/>
                    <xsd:enumeration value="Form QAP100 10-98"/>
                    <xsd:enumeration value="Form QAP83.0"/>
                    <xsd:enumeration value="Form QAP93.0-1"/>
                    <xsd:enumeration value="Form QAP 57.0"/>
                    <xsd:enumeration value="Form QAP 72.0-1"/>
                    <xsd:enumeration value="FORM-QAP-73.01"/>
                    <xsd:enumeration value="Form QPM-1302"/>
                    <xsd:enumeration value="Form QSS-GCPCCP-Southern"/>
                    <xsd:enumeration value="Form RFA"/>
                    <xsd:enumeration value="Form RPB1-92"/>
                    <xsd:enumeration value="Form SLA"/>
                    <xsd:enumeration value="Form WE-GNPCCPSVG"/>
                    <xsd:enumeration value="Form WE-PCCP-VSG"/>
                    <xsd:enumeration value="Form WER-GNPCCPVSG"/>
                    <xsd:enumeration value="Form WER-PCCP-VSG"/>
                    <xsd:enumeration value="Form YI-503-A"/>
                    <xsd:enumeration value="Form YI-505-A"/>
                    <xsd:enumeration value="Form YI-508-A"/>
                    <xsd:enumeration value="Form YI-508-B"/>
                    <xsd:enumeration value="Form YI-509A"/>
                    <xsd:enumeration value="FPYCSC"/>
                    <xsd:enumeration value="I.B. 1423-E"/>
                    <xsd:enumeration value="I.B. 1424"/>
                    <xsd:enumeration value="I.B. 1500"/>
                    <xsd:enumeration value="I.B. 1500-X"/>
                    <xsd:enumeration value="I.B. 1501"/>
                    <xsd:enumeration value="I.B. 1504"/>
                    <xsd:enumeration value="I.B. 1504-X"/>
                    <xsd:enumeration value="I.B. 1508"/>
                    <xsd:enumeration value="I.B. 1510"/>
                    <xsd:enumeration value="I.B. 1510-X"/>
                    <xsd:enumeration value="I.B. 1512"/>
                    <xsd:enumeration value="I.B. 1512-X"/>
                    <xsd:enumeration value="I.B. 1514"/>
                    <xsd:enumeration value="I.B. 1515"/>
                    <xsd:enumeration value="I.B. 1519"/>
                    <xsd:enumeration value="I.B. 1521"/>
                    <xsd:enumeration value="I.B. 1523"/>
                    <xsd:enumeration value="I.B. 1524"/>
                    <xsd:enumeration value="I.B. 1527"/>
                    <xsd:enumeration value="I.B. 1530"/>
                    <xsd:enumeration value="I.B. 1530-PA"/>
                    <xsd:enumeration value="I.B. 1531"/>
                    <xsd:enumeration value="I.B. 1532"/>
                    <xsd:enumeration value="I.B. 1533"/>
                    <xsd:enumeration value="I.B. 1535"/>
                    <xsd:enumeration value="I.B. 1538"/>
                    <xsd:enumeration value="I.B. 1539"/>
                    <xsd:enumeration value="I.B. 1541"/>
                    <xsd:enumeration value="I.B. 1542"/>
                    <xsd:enumeration value="I.B. 1543"/>
                    <xsd:enumeration value="I.B. 1544"/>
                    <xsd:enumeration value="I.B. 1545"/>
                    <xsd:enumeration value="I.B. 1547"/>
                    <xsd:enumeration value="I.B. 1548"/>
                    <xsd:enumeration value="I.B. 1549"/>
                    <xsd:enumeration value="I.B. 1550"/>
                    <xsd:enumeration value="I.B. 1551"/>
                    <xsd:enumeration value="I.B. 1552"/>
                    <xsd:enumeration value="I.B. 1553"/>
                    <xsd:enumeration value="I.B. 1553-N"/>
                    <xsd:enumeration value="I.B. 1554"/>
                    <xsd:enumeration value="I.B. 1555"/>
                    <xsd:enumeration value="I.B. 1556"/>
                    <xsd:enumeration value="I.B. 1557"/>
                    <xsd:enumeration value="I.B. 1558"/>
                    <xsd:enumeration value="I.B. 1559"/>
                    <xsd:enumeration value="I.B. 1560"/>
                    <xsd:enumeration value="I.B. 1561"/>
                    <xsd:enumeration value="I.B. 1562"/>
                    <xsd:enumeration value="I.B. 1563"/>
                    <xsd:enumeration value="I.B. 1565"/>
                    <xsd:enumeration value="I.B. 1567"/>
                    <xsd:enumeration value="I.B. 1569"/>
                    <xsd:enumeration value="I.B. 1570"/>
                    <xsd:enumeration value="I.B. 1571"/>
                    <xsd:enumeration value="I.B. 1572"/>
                    <xsd:enumeration value="I.B. 1573"/>
                    <xsd:enumeration value="I.B. 1574"/>
                    <xsd:enumeration value="I.B. 1575"/>
                    <xsd:enumeration value="I.B. 1576"/>
                    <xsd:enumeration value="I.B. 1577"/>
                    <xsd:enumeration value="I.B. 1578"/>
                    <xsd:enumeration value="I.B. 1579"/>
                    <xsd:enumeration value="I.B. 1580"/>
                    <xsd:enumeration value="I.B. 1582"/>
                    <xsd:enumeration value="I.B. 1583"/>
                    <xsd:enumeration value="I.B. 1584"/>
                    <xsd:enumeration value="I.B. 1584-M"/>
                    <xsd:enumeration value="I.B. 1584-UPG"/>
                    <xsd:enumeration value="I.B. 1585"/>
                    <xsd:enumeration value="I.B. 1586"/>
                    <xsd:enumeration value="I.B. 1587"/>
                    <xsd:enumeration value="I.B. 1590"/>
                    <xsd:enumeration value="I.B. 1591"/>
                    <xsd:enumeration value="I.B. 1592"/>
                    <xsd:enumeration value="I.B. 1593"/>
                    <xsd:enumeration value="I.B. 1594"/>
                    <xsd:enumeration value="I.B. 1595"/>
                    <xsd:enumeration value="I.B. 1596"/>
                    <xsd:enumeration value="I.B. 1597"/>
                    <xsd:enumeration value="I.B. 1598"/>
                    <xsd:enumeration value="I.B. 1599"/>
                    <xsd:enumeration value="I.B. 1601"/>
                    <xsd:enumeration value="I.B. 1602"/>
                    <xsd:enumeration value="I.B. 1604 GH3S"/>
                    <xsd:enumeration value="I.B. 1605 GH3U"/>
                    <xsd:enumeration value="I.B. 1606"/>
                    <xsd:enumeration value="I.B. 1607"/>
                    <xsd:enumeration value="I.B. 1608"/>
                    <xsd:enumeration value="I.B. 1609"/>
                    <xsd:enumeration value="I.B. 1610"/>
                    <xsd:enumeration value="I.B. 1611"/>
                    <xsd:enumeration value="I.B. 1612"/>
                    <xsd:enumeration value="I.B. 1613"/>
                    <xsd:enumeration value="I.B. 1614"/>
                    <xsd:enumeration value="I.B. 1616"/>
                    <xsd:enumeration value="I.B. 1618"/>
                    <xsd:enumeration value="I.B. 1619"/>
                    <xsd:enumeration value="I.B. 1620"/>
                    <xsd:enumeration value="I.B. 1621"/>
                    <xsd:enumeration value="I.B. 1622"/>
                    <xsd:enumeration value="I.B. 1623"/>
                    <xsd:enumeration value="I.B. 1625"/>
                    <xsd:enumeration value="I.B. 1626"/>
                    <xsd:enumeration value="I.B. 1627"/>
                    <xsd:enumeration value="I.B. 1628"/>
                    <xsd:enumeration value="I.B. 1629"/>
                    <xsd:enumeration value="I.B. 1630"/>
                    <xsd:enumeration value="I.B. 1631"/>
                    <xsd:enumeration value="I.B. 1632"/>
                    <xsd:enumeration value="I.B. 1633"/>
                    <xsd:enumeration value="I.B. 1636"/>
                    <xsd:enumeration value="I.B. 1637"/>
                    <xsd:enumeration value="I.B. 1638"/>
                    <xsd:enumeration value="I.B. 1639"/>
                    <xsd:enumeration value="I.B. 1640"/>
                    <xsd:enumeration value="I.B. 1641"/>
                    <xsd:enumeration value="I.B. 1644"/>
                    <xsd:enumeration value="I.B. 1645"/>
                    <xsd:enumeration value="I.B. 1646"/>
                    <xsd:enumeration value="I.B. 1647"/>
                    <xsd:enumeration value="I.B. 1648"/>
                    <xsd:enumeration value="I.B. 1649"/>
                    <xsd:enumeration value="I.B. 1650"/>
                    <xsd:enumeration value="I.B. 1651"/>
                    <xsd:enumeration value="I.B. 1654"/>
                    <xsd:enumeration value="I.B. 1656"/>
                    <xsd:enumeration value="I.B. 1659"/>
                    <xsd:enumeration value="I.B. 1KW-BP"/>
                    <xsd:enumeration value="I.B. 3.5KW-BP"/>
                    <xsd:enumeration value="I.B. ATR3020-TEM"/>
                    <xsd:enumeration value="I.B. ATR3020-UPG"/>
                    <xsd:enumeration value="I.B. BBWC"/>
                    <xsd:enumeration value="I.B. EH3RMI"/>
                    <xsd:enumeration value="I.B. EL-AC"/>
                    <xsd:enumeration value="I.B. ELRMI"/>
                    <xsd:enumeration value="I.B. ESTP"/>
                    <xsd:enumeration value="I.B. HMIK-1"/>
                    <xsd:enumeration value="I.B. IQ-029-101"/>
                    <xsd:enumeration value="I.B. IQ-10-6"/>
                    <xsd:enumeration value="I.B. NRMI"/>
                    <xsd:enumeration value="I.B. R521993"/>
                    <xsd:enumeration value="I.B. RCK2"/>
                    <xsd:enumeration value="I.B. RCK3"/>
                    <xsd:enumeration value="I.B. RCK4"/>
                    <xsd:enumeration value="I.B. RCK5"/>
                    <xsd:enumeration value="I.B. RCK6"/>
                    <xsd:enumeration value="I.B. RCKI"/>
                    <xsd:enumeration value="I.B. SCPI"/>
                    <xsd:enumeration value="I.B. SCRSA"/>
                    <xsd:enumeration value="I.B. WCQS"/>
                    <xsd:enumeration value="I.B. WIIQ"/>
                    <xsd:enumeration value="I.B. X117-09-1"/>
                    <xsd:enumeration value="I.B. X225-06-RP"/>
                    <xsd:enumeration value="LIT 850"/>
                    <xsd:enumeration value="LIT 850"/>
                    <xsd:enumeration value="LOGFORM 02-03"/>
                    <xsd:enumeration value="LP-01"/>
                    <xsd:enumeration value="LP-01A"/>
                    <xsd:enumeration value="LP-01B"/>
                    <xsd:enumeration value="LP-01C"/>
                    <xsd:enumeration value="LP-01D"/>
                    <xsd:enumeration value="LP-01E"/>
                    <xsd:enumeration value="LP-02"/>
                    <xsd:enumeration value="LP-02A"/>
                    <xsd:enumeration value="LP-02B"/>
                    <xsd:enumeration value="LP-03"/>
                    <xsd:enumeration value="LP-03A"/>
                    <xsd:enumeration value="LP-04"/>
                    <xsd:enumeration value="LP-04A"/>
                    <xsd:enumeration value="LP-04B"/>
                    <xsd:enumeration value="LP-05"/>
                    <xsd:enumeration value="LP-05A"/>
                    <xsd:enumeration value="LP-06"/>
                    <xsd:enumeration value="LP-07"/>
                    <xsd:enumeration value="LP-10"/>
                    <xsd:enumeration value="LP-100"/>
                    <xsd:enumeration value="LP-101"/>
                    <xsd:enumeration value="LP-101A"/>
                    <xsd:enumeration value="LP-103"/>
                    <xsd:enumeration value="LP-104"/>
                    <xsd:enumeration value="LP-105"/>
                    <xsd:enumeration value="LP-106"/>
                    <xsd:enumeration value="LP-107"/>
                    <xsd:enumeration value="LP-108"/>
                    <xsd:enumeration value="LP-108A"/>
                    <xsd:enumeration value="LP-10A"/>
                    <xsd:enumeration value="LP-11"/>
                    <xsd:enumeration value="LP-110"/>
                    <xsd:enumeration value="LP-111"/>
                    <xsd:enumeration value="LP-112"/>
                    <xsd:enumeration value="LP-113"/>
                    <xsd:enumeration value="LP-12"/>
                    <xsd:enumeration value="LP-200"/>
                    <xsd:enumeration value="LP-201"/>
                    <xsd:enumeration value="LP-202"/>
                    <xsd:enumeration value="LP-203"/>
                    <xsd:enumeration value="LP-204"/>
                    <xsd:enumeration value="LP-205"/>
                    <xsd:enumeration value="LP-30"/>
                    <xsd:enumeration value="LP-30A"/>
                    <xsd:enumeration value="LP-31"/>
                    <xsd:enumeration value="LP-33"/>
                    <xsd:enumeration value="LP-501"/>
                    <xsd:enumeration value="LP-51"/>
                    <xsd:enumeration value="LP-55"/>
                    <xsd:enumeration value="LP-61"/>
                    <xsd:enumeration value="LP-62"/>
                    <xsd:enumeration value="LP-80"/>
                    <xsd:enumeration value="LP-90"/>
                    <xsd:enumeration value="LP-91"/>
                    <xsd:enumeration value="LP-95"/>
                    <xsd:enumeration value="LP-96"/>
                    <xsd:enumeration value="ME100.0"/>
                    <xsd:enumeration value="ME101.1"/>
                    <xsd:enumeration value="ME101.2"/>
                    <xsd:enumeration value="ME101.3"/>
                    <xsd:enumeration value="ME101.6"/>
                    <xsd:enumeration value="ME101.8"/>
                    <xsd:enumeration value="ME101.9"/>
                    <xsd:enumeration value="ME102.0"/>
                    <xsd:enumeration value="ME103.0"/>
                    <xsd:enumeration value="ME104.0"/>
                    <xsd:enumeration value="ME204.0"/>
                    <xsd:enumeration value="ME310.0"/>
                    <xsd:enumeration value="ME330.0"/>
                    <xsd:enumeration value="ME350.0"/>
                    <xsd:enumeration value="ME350.1"/>
                    <xsd:enumeration value="ME350.2"/>
                    <xsd:enumeration value="ME350.3"/>
                    <xsd:enumeration value="ME350.6"/>
                    <xsd:enumeration value="ME350.7"/>
                    <xsd:enumeration value="ME350.8"/>
                    <xsd:enumeration value="ME351.0"/>
                    <xsd:enumeration value="ME360.0"/>
                    <xsd:enumeration value="ME400.0"/>
                    <xsd:enumeration value="ME400.1"/>
                    <xsd:enumeration value="ME400.2"/>
                    <xsd:enumeration value="ME401.0"/>
                    <xsd:enumeration value="ME401.1"/>
                    <xsd:enumeration value="ME401.2"/>
                    <xsd:enumeration value="ME402.0"/>
                    <xsd:enumeration value="ME500.0"/>
                    <xsd:enumeration value="ME500.1"/>
                    <xsd:enumeration value="ME500.2"/>
                    <xsd:enumeration value="ME500.3"/>
                    <xsd:enumeration value="ME500.4"/>
                    <xsd:enumeration value="ME600.0"/>
                    <xsd:enumeration value="ME600.1"/>
                    <xsd:enumeration value="ME600.2"/>
                    <xsd:enumeration value="ME600.3"/>
                    <xsd:enumeration value="MF-01"/>
                    <xsd:enumeration value="MF-02"/>
                    <xsd:enumeration value="MKTIM"/>
                    <xsd:enumeration value="MKTIM"/>
                    <xsd:enumeration value="MP F-01"/>
                    <xsd:enumeration value="MP F-02"/>
                    <xsd:enumeration value="MP F-03"/>
                    <xsd:enumeration value="MP F-04"/>
                    <xsd:enumeration value="MP F-05"/>
                    <xsd:enumeration value="MP F-06"/>
                    <xsd:enumeration value="MP F-07"/>
                    <xsd:enumeration value="MP F-08"/>
                    <xsd:enumeration value="MP F-09"/>
                    <xsd:enumeration value="MP F-10"/>
                    <xsd:enumeration value="MP F-11"/>
                    <xsd:enumeration value="MP F-12"/>
                    <xsd:enumeration value="MP F-13"/>
                    <xsd:enumeration value="MP F-14"/>
                    <xsd:enumeration value="MP NXS-01"/>
                    <xsd:enumeration value="MP NXS-02"/>
                    <xsd:enumeration value="MP S-01"/>
                    <xsd:enumeration value="MP S-02"/>
                    <xsd:enumeration value="MP S-03"/>
                    <xsd:enumeration value="MP S-04"/>
                    <xsd:enumeration value="MP S-05"/>
                    <xsd:enumeration value="MP S-06"/>
                    <xsd:enumeration value="MP S-08"/>
                    <xsd:enumeration value="MP S-09"/>
                    <xsd:enumeration value="MP S-10"/>
                    <xsd:enumeration value="MP S-11"/>
                    <xsd:enumeration value="MP S-12"/>
                    <xsd:enumeration value="MP SOL-01"/>
                    <xsd:enumeration value="MP SOL-02"/>
                    <xsd:enumeration value="MP SOL-03"/>
                    <xsd:enumeration value="MP T-01"/>
                    <xsd:enumeration value="MP T-02"/>
                    <xsd:enumeration value="MP T-03"/>
                    <xsd:enumeration value="MP T-05"/>
                    <xsd:enumeration value="MP T-06"/>
                    <xsd:enumeration value="MP T-07"/>
                    <xsd:enumeration value="MP T-08"/>
                    <xsd:enumeration value="MP T-09"/>
                    <xsd:enumeration value="MP T-10"/>
                    <xsd:enumeration value="MP T-11"/>
                    <xsd:enumeration value="MP T-12"/>
                    <xsd:enumeration value="MP XFC-11"/>
                    <xsd:enumeration value="MP XFC-13"/>
                    <xsd:enumeration value="MP-01"/>
                    <xsd:enumeration value="MP-02"/>
                    <xsd:enumeration value="MP-03"/>
                    <xsd:enumeration value="MP-04"/>
                    <xsd:enumeration value="MP-05"/>
                    <xsd:enumeration value="MP-06"/>
                    <xsd:enumeration value="MP-07"/>
                    <xsd:enumeration value="MP-08"/>
                    <xsd:enumeration value="MPEOE"/>
                    <xsd:enumeration value="MPEOE"/>
                    <xsd:enumeration value="MPEOE-FC"/>
                    <xsd:enumeration value="MPEOE-FC"/>
                    <xsd:enumeration value="MPFC WORKSHEETS"/>
                    <xsd:enumeration value="MPMAREQ"/>
                    <xsd:enumeration value="MRA INFO"/>
                    <xsd:enumeration value="MRACUSTOMER"/>
                    <xsd:enumeration value="MRACUSTOMER"/>
                    <xsd:enumeration value="MRAINV"/>
                    <xsd:enumeration value="MRAINV"/>
                    <xsd:enumeration value="MTM 01-01"/>
                    <xsd:enumeration value="MTM 01-02"/>
                    <xsd:enumeration value="MTM 01-05"/>
                    <xsd:enumeration value="MTM 01-06"/>
                    <xsd:enumeration value="MTM 01-07"/>
                    <xsd:enumeration value="MTM 01-08"/>
                    <xsd:enumeration value="MTM 01-09"/>
                    <xsd:enumeration value="MTM 01-10"/>
                    <xsd:enumeration value="MTM 01-11"/>
                    <xsd:enumeration value="MTM 01-13"/>
                    <xsd:enumeration value="MTM 01-14"/>
                    <xsd:enumeration value="MTM 01-16"/>
                    <xsd:enumeration value="MTM 01-18"/>
                    <xsd:enumeration value="MTM 01-19"/>
                    <xsd:enumeration value="MTM 01-20"/>
                    <xsd:enumeration value="MTM 01-21"/>
                    <xsd:enumeration value="MTM 01-22"/>
                    <xsd:enumeration value="MTM 01-23"/>
                    <xsd:enumeration value="MTM 02-01"/>
                    <xsd:enumeration value="MTM 02-02"/>
                    <xsd:enumeration value="MTM 02-03"/>
                    <xsd:enumeration value="MTM 02-04"/>
                    <xsd:enumeration value="MTM 02-05"/>
                    <xsd:enumeration value="MTM 02-06"/>
                    <xsd:enumeration value="MTM 02-07"/>
                    <xsd:enumeration value="MTM 02-08"/>
                    <xsd:enumeration value="MTM 02-09"/>
                    <xsd:enumeration value="MTM 02-10"/>
                    <xsd:enumeration value="MTM 02-11"/>
                    <xsd:enumeration value="MTM 02-12"/>
                    <xsd:enumeration value="MTM 02-13"/>
                    <xsd:enumeration value="MTM 02-14"/>
                    <xsd:enumeration value="MTM 02-15"/>
                    <xsd:enumeration value="MTM 02-16"/>
                    <xsd:enumeration value="MTM 03-03"/>
                    <xsd:enumeration value="MTM 03-04"/>
                    <xsd:enumeration value="MTM 03-05"/>
                    <xsd:enumeration value="MTM 03-07"/>
                    <xsd:enumeration value="MTM 03-08"/>
                    <xsd:enumeration value="MTM 03-11"/>
                    <xsd:enumeration value="MTM 03-12"/>
                    <xsd:enumeration value="MTM 04-01"/>
                    <xsd:enumeration value="MTM 04-02"/>
                    <xsd:enumeration value="MTM 04-03"/>
                    <xsd:enumeration value="MTM 04-05"/>
                    <xsd:enumeration value="MTM 04-07"/>
                    <xsd:enumeration value="MTM 06-01"/>
                    <xsd:enumeration value="MTM 06-02"/>
                    <xsd:enumeration value="MTM 06-020"/>
                    <xsd:enumeration value="MTM 06-03"/>
                    <xsd:enumeration value="MTM 06-04"/>
                    <xsd:enumeration value="MTM 06-08"/>
                    <xsd:enumeration value="MTM 06-10"/>
                    <xsd:enumeration value="MTM 06-11"/>
                    <xsd:enumeration value="MTM 06-14"/>
                    <xsd:enumeration value="MTM 06-15"/>
                    <xsd:enumeration value="MTM 06-16"/>
                    <xsd:enumeration value="MTM 06-17"/>
                    <xsd:enumeration value="MTM 06-19"/>
                    <xsd:enumeration value="MTM 06-20"/>
                    <xsd:enumeration value="MTM 08-01"/>
                    <xsd:enumeration value="MTM 08-02"/>
                    <xsd:enumeration value="MTM 08-03"/>
                    <xsd:enumeration value="MTM 08-04"/>
                    <xsd:enumeration value="MTM 08-05"/>
                    <xsd:enumeration value="MTM 08-06"/>
                    <xsd:enumeration value="MTM 08-07"/>
                    <xsd:enumeration value="MTM 08-08"/>
                    <xsd:enumeration value="MTM 08-12"/>
                    <xsd:enumeration value="MTM 08-13"/>
                    <xsd:enumeration value="MTM 08-14"/>
                    <xsd:enumeration value="MTM 08-15"/>
                    <xsd:enumeration value="MTM 08-16"/>
                    <xsd:enumeration value="MTM 08-17"/>
                    <xsd:enumeration value="MTM 09-01"/>
                    <xsd:enumeration value="MTM 09-02"/>
                    <xsd:enumeration value="MTM 09-03"/>
                    <xsd:enumeration value="MTM 09-04"/>
                    <xsd:enumeration value="MTM 09-07"/>
                    <xsd:enumeration value="MTM 09-08"/>
                    <xsd:enumeration value="MTM 10-01"/>
                    <xsd:enumeration value="MTM 10-02"/>
                    <xsd:enumeration value="MTM 10-03"/>
                    <xsd:enumeration value="MTM 10-04"/>
                    <xsd:enumeration value="MTM 10-05"/>
                    <xsd:enumeration value="MTM 10-06"/>
                    <xsd:enumeration value="MTM 10-07"/>
                    <xsd:enumeration value="MTM 11 -09"/>
                    <xsd:enumeration value="MTM 11-01"/>
                    <xsd:enumeration value="MTM 11-02"/>
                    <xsd:enumeration value="MTM 11-03"/>
                    <xsd:enumeration value="MTM 11-04"/>
                    <xsd:enumeration value="MTM 11-05"/>
                    <xsd:enumeration value="MTM 11-06"/>
                    <xsd:enumeration value="MTM 11-07"/>
                    <xsd:enumeration value="MTM 11-08"/>
                    <xsd:enumeration value="MTM 11-10"/>
                    <xsd:enumeration value="MTM 11-11"/>
                    <xsd:enumeration value="MTM 11-12"/>
                    <xsd:enumeration value="MTM 11-13"/>
                    <xsd:enumeration value="MTM 11-14"/>
                    <xsd:enumeration value="MTM 11-15"/>
                    <xsd:enumeration value="MTM 11-16"/>
                    <xsd:enumeration value="MTM 11-17"/>
                    <xsd:enumeration value="MTM 12-01"/>
                    <xsd:enumeration value="MTM 12-02"/>
                    <xsd:enumeration value="MTM 12-03"/>
                    <xsd:enumeration value="MTM 12-05"/>
                    <xsd:enumeration value="MTM 12-06"/>
                    <xsd:enumeration value="MTM 12-07"/>
                    <xsd:enumeration value="MTM 12-08"/>
                    <xsd:enumeration value="MTM 12-09"/>
                    <xsd:enumeration value="MTM 12-11"/>
                    <xsd:enumeration value="MTM 13-01"/>
                    <xsd:enumeration value="MTM 13-02"/>
                    <xsd:enumeration value="MTM 13-03"/>
                    <xsd:enumeration value="MTM 13-04"/>
                    <xsd:enumeration value="MTM 13-05"/>
                    <xsd:enumeration value="MTM 13-08"/>
                    <xsd:enumeration value="MTM 13-10"/>
                    <xsd:enumeration value="MTM 13-11"/>
                    <xsd:enumeration value="MTM 13-12"/>
                    <xsd:enumeration value="MTM 13-15"/>
                    <xsd:enumeration value="MTM 15-03"/>
                    <xsd:enumeration value="MTM 16-01"/>
                    <xsd:enumeration value="MTM 16-02"/>
                    <xsd:enumeration value="MTM 16-03"/>
                    <xsd:enumeration value="MTM 16-04"/>
                    <xsd:enumeration value="MTM 16-05"/>
                    <xsd:enumeration value="MTM 16-06"/>
                    <xsd:enumeration value="MTM 16-08"/>
                    <xsd:enumeration value="MTM 16-09"/>
                    <xsd:enumeration value="MTM 17-01"/>
                    <xsd:enumeration value="MTM 17-02"/>
                    <xsd:enumeration value="MTM 17-03"/>
                    <xsd:enumeration value="MTM 17-04"/>
                    <xsd:enumeration value="MTM 17-05"/>
                    <xsd:enumeration value="MTM 17-06"/>
                    <xsd:enumeration value="MTM 17-07"/>
                    <xsd:enumeration value="MTM 17-08"/>
                    <xsd:enumeration value="MTM 17-09"/>
                    <xsd:enumeration value="MTM 17-11"/>
                    <xsd:enumeration value="MTM 17-12"/>
                    <xsd:enumeration value="MTM 17-13"/>
                    <xsd:enumeration value="MTM 17-14"/>
                    <xsd:enumeration value="MTM 17-15"/>
                    <xsd:enumeration value="MTM 17-16"/>
                    <xsd:enumeration value="MTM 17-17"/>
                    <xsd:enumeration value="MTM 17-18"/>
                    <xsd:enumeration value="MTM 17-19"/>
                    <xsd:enumeration value="MTM 17-20"/>
                    <xsd:enumeration value="MTM 17-21"/>
                    <xsd:enumeration value="MTM 17-22"/>
                    <xsd:enumeration value="MTM 17-23"/>
                    <xsd:enumeration value="MTM 18-01"/>
                    <xsd:enumeration value="MTM 18-02"/>
                    <xsd:enumeration value="MTM 18-03"/>
                    <xsd:enumeration value="MTM 18-04"/>
                    <xsd:enumeration value="MTM 18-05"/>
                    <xsd:enumeration value="MTM 18-06"/>
                    <xsd:enumeration value="MTM 18-07"/>
                    <xsd:enumeration value="MTM 18-08"/>
                    <xsd:enumeration value="MTM 18-09"/>
                    <xsd:enumeration value="MTM 18-10"/>
                    <xsd:enumeration value="MTM 18-11"/>
                    <xsd:enumeration value="MTM 19-01"/>
                    <xsd:enumeration value="MTM 19-02"/>
                    <xsd:enumeration value="MTM 19-03"/>
                    <xsd:enumeration value="MTM 19-04"/>
                    <xsd:enumeration value="MTM 19-05"/>
                    <xsd:enumeration value="MTM 19-06"/>
                    <xsd:enumeration value="MTM 19-07"/>
                    <xsd:enumeration value="MTM 19-08"/>
                    <xsd:enumeration value="MTM 19-09"/>
                    <xsd:enumeration value="MTM 19-10"/>
                    <xsd:enumeration value="MTM 19-11"/>
                    <xsd:enumeration value="MTM 20-01"/>
                    <xsd:enumeration value="MTM 20-02"/>
                    <xsd:enumeration value="MTM 20-03"/>
                    <xsd:enumeration value="MTM 20-04"/>
                    <xsd:enumeration value="MTM 21-01"/>
                    <xsd:enumeration value="MTM 21-02"/>
                    <xsd:enumeration value="MTM 21-03"/>
                    <xsd:enumeration value="MTM 21-04"/>
                    <xsd:enumeration value="MTM 21-05"/>
                    <xsd:enumeration value="MTM 21-06"/>
                    <xsd:enumeration value="MTM 21-07"/>
                    <xsd:enumeration value="MTM 21-08"/>
                    <xsd:enumeration value="MTX-1"/>
                    <xsd:enumeration value="MTX-2"/>
                    <xsd:enumeration value="MTX-3"/>
                    <xsd:enumeration value="MTX-4"/>
                    <xsd:enumeration value="MTX-5"/>
                    <xsd:enumeration value="MTX-6"/>
                    <xsd:enumeration value="NONSPIL-1"/>
                    <xsd:enumeration value="NPN"/>
                    <xsd:enumeration value="NPN"/>
                    <xsd:enumeration value="NSE"/>
                    <xsd:enumeration value="NXS DESIGN"/>
                    <xsd:enumeration value="NXS POLICY"/>
                    <xsd:enumeration value="OPS103.1"/>
                    <xsd:enumeration value="OPS120.0"/>
                    <xsd:enumeration value="OPS169.0"/>
                    <xsd:enumeration value="OrderProcess"/>
                    <xsd:enumeration value="P-001-01"/>
                    <xsd:enumeration value="P-001-03"/>
                    <xsd:enumeration value="P-001-04"/>
                    <xsd:enumeration value="P-001-05"/>
                    <xsd:enumeration value="P-001-06"/>
                    <xsd:enumeration value="P-001-07"/>
                    <xsd:enumeration value="P-001-08"/>
                    <xsd:enumeration value="P-001-09"/>
                    <xsd:enumeration value="P-001-10"/>
                    <xsd:enumeration value="P-001-11"/>
                    <xsd:enumeration value="P-001-12"/>
                    <xsd:enumeration value="P-001-13"/>
                    <xsd:enumeration value="P-001-15"/>
                    <xsd:enumeration value="P-001-16"/>
                    <xsd:enumeration value="P-002-01"/>
                    <xsd:enumeration value="P-002-02"/>
                    <xsd:enumeration value="P-003-01"/>
                    <xsd:enumeration value="P-003-02"/>
                    <xsd:enumeration value="P-003-03"/>
                    <xsd:enumeration value="P-003-04"/>
                    <xsd:enumeration value="P-003-100"/>
                    <xsd:enumeration value="P-004-01"/>
                    <xsd:enumeration value="P-004-05"/>
                    <xsd:enumeration value="P-004-06"/>
                    <xsd:enumeration value="P-004-07"/>
                    <xsd:enumeration value="P-004-09"/>
                    <xsd:enumeration value="P-004-10"/>
                    <xsd:enumeration value="P-004-100"/>
                    <xsd:enumeration value="P-004-11"/>
                    <xsd:enumeration value="P-004-12"/>
                    <xsd:enumeration value="P-004-13"/>
                    <xsd:enumeration value="P-004-15"/>
                    <xsd:enumeration value="P-004-16"/>
                    <xsd:enumeration value="P-004-17"/>
                    <xsd:enumeration value="P-004-18"/>
                    <xsd:enumeration value="P-005-02"/>
                    <xsd:enumeration value="P-005-03"/>
                    <xsd:enumeration value="P-005-04"/>
                    <xsd:enumeration value="P-006-01"/>
                    <xsd:enumeration value="P-006-04"/>
                    <xsd:enumeration value="P-006-05"/>
                    <xsd:enumeration value="P-007-01"/>
                    <xsd:enumeration value="P-007-02"/>
                    <xsd:enumeration value="P-007-100"/>
                    <xsd:enumeration value="P-007-12"/>
                    <xsd:enumeration value="P-007-17"/>
                    <xsd:enumeration value="P-007-26"/>
                    <xsd:enumeration value="P-007-27"/>
                    <xsd:enumeration value="P-007-31"/>
                    <xsd:enumeration value="P-007-34"/>
                    <xsd:enumeration value="P-007-41"/>
                    <xsd:enumeration value="P-008-01"/>
                    <xsd:enumeration value="P-008-02"/>
                    <xsd:enumeration value="P-008-03"/>
                    <xsd:enumeration value="P-008-06"/>
                    <xsd:enumeration value="P-008-100"/>
                    <xsd:enumeration value="P-009-004"/>
                    <xsd:enumeration value="P-009-01"/>
                    <xsd:enumeration value="P-009-02"/>
                    <xsd:enumeration value="P-009-03"/>
                    <xsd:enumeration value="P-009-05"/>
                    <xsd:enumeration value="P-009-06"/>
                    <xsd:enumeration value="P-009-07"/>
                    <xsd:enumeration value="P-009-08"/>
                    <xsd:enumeration value="P-009-09"/>
                    <xsd:enumeration value="P-009-100"/>
                    <xsd:enumeration value="P-009-101"/>
                    <xsd:enumeration value="P-009-102"/>
                    <xsd:enumeration value="P-009-103"/>
                    <xsd:enumeration value="P-009-104"/>
                    <xsd:enumeration value="P-009-11"/>
                    <xsd:enumeration value="P-009-12"/>
                    <xsd:enumeration value="P-009-13"/>
                    <xsd:enumeration value="P-009-14"/>
                    <xsd:enumeration value="P-009-15"/>
                    <xsd:enumeration value="P-009-16"/>
                    <xsd:enumeration value="P-009-17"/>
                    <xsd:enumeration value="P-009-18"/>
                    <xsd:enumeration value="P-009-19"/>
                    <xsd:enumeration value="P-009-20"/>
                    <xsd:enumeration value="P-009-23"/>
                    <xsd:enumeration value="P-009-24"/>
                    <xsd:enumeration value="P-009-25"/>
                    <xsd:enumeration value="P-009-26"/>
                    <xsd:enumeration value="P-009-27"/>
                    <xsd:enumeration value="P-009-28"/>
                    <xsd:enumeration value="P-009-29"/>
                    <xsd:enumeration value="P-009-30"/>
                    <xsd:enumeration value="P-009-33"/>
                    <xsd:enumeration value="P-009-37"/>
                    <xsd:enumeration value="P-009-39"/>
                    <xsd:enumeration value="P-009-40"/>
                    <xsd:enumeration value="P-009-41"/>
                    <xsd:enumeration value="P-009-42"/>
                    <xsd:enumeration value="P-009-43"/>
                    <xsd:enumeration value="P-009-44"/>
                    <xsd:enumeration value="P-009-45"/>
                    <xsd:enumeration value="P-009-46"/>
                    <xsd:enumeration value="P-009-47"/>
                    <xsd:enumeration value="P-009-48"/>
                    <xsd:enumeration value="P-009-49"/>
                    <xsd:enumeration value="P-009-50"/>
                    <xsd:enumeration value="P-009-51"/>
                    <xsd:enumeration value="P-009-52"/>
                    <xsd:enumeration value="P-010-01"/>
                    <xsd:enumeration value="P-010-02"/>
                    <xsd:enumeration value="P-010-03"/>
                    <xsd:enumeration value="P-010-04"/>
                    <xsd:enumeration value="P-010-05"/>
                    <xsd:enumeration value="P-010-06"/>
                    <xsd:enumeration value="P-010-07"/>
                    <xsd:enumeration value="P-010-08"/>
                    <xsd:enumeration value="P-010-09"/>
                    <xsd:enumeration value="P-010-11"/>
                    <xsd:enumeration value="P-011-01"/>
                    <xsd:enumeration value="P-011-02"/>
                    <xsd:enumeration value="P-011-03"/>
                    <xsd:enumeration value="P-011-04"/>
                    <xsd:enumeration value="P-011-05"/>
                    <xsd:enumeration value="P-011-06"/>
                    <xsd:enumeration value="P-011-07"/>
                    <xsd:enumeration value="P-011-08"/>
                    <xsd:enumeration value="P-011-09"/>
                    <xsd:enumeration value="P-011-11"/>
                    <xsd:enumeration value="P-011-12"/>
                    <xsd:enumeration value="P-011-13"/>
                    <xsd:enumeration value="P-011-14"/>
                    <xsd:enumeration value="P-011-15"/>
                    <xsd:enumeration value="P-011-16"/>
                    <xsd:enumeration value="P-012-01"/>
                    <xsd:enumeration value="P-012-02"/>
                    <xsd:enumeration value="P-012-03"/>
                    <xsd:enumeration value="P-012-04"/>
                    <xsd:enumeration value="P-012-05"/>
                    <xsd:enumeration value="P-012-06"/>
                    <xsd:enumeration value="P-012-07"/>
                    <xsd:enumeration value="P-012-08"/>
                    <xsd:enumeration value="P-012-100"/>
                    <xsd:enumeration value="P-013-01"/>
                    <xsd:enumeration value="P-013-02"/>
                    <xsd:enumeration value="P-013-03"/>
                    <xsd:enumeration value="P-013-04"/>
                    <xsd:enumeration value="P-013-05"/>
                    <xsd:enumeration value="P-013-100"/>
                    <xsd:enumeration value="P-014-01"/>
                    <xsd:enumeration value="P-014-02"/>
                    <xsd:enumeration value="P-014-03"/>
                    <xsd:enumeration value="P-014-04"/>
                    <xsd:enumeration value="P-014-05"/>
                    <xsd:enumeration value="P-014-06"/>
                    <xsd:enumeration value="P-014-07"/>
                    <xsd:enumeration value="P-014-08"/>
                    <xsd:enumeration value="P-015-01"/>
                    <xsd:enumeration value="P-016-01"/>
                    <xsd:enumeration value="P-016-02"/>
                    <xsd:enumeration value="P-016-03"/>
                    <xsd:enumeration value="P-016-04"/>
                    <xsd:enumeration value="P-016-06"/>
                    <xsd:enumeration value="P-016-100"/>
                    <xsd:enumeration value="P-017-01"/>
                    <xsd:enumeration value="P-017-02"/>
                    <xsd:enumeration value="P-017-06"/>
                    <xsd:enumeration value="P-017-07"/>
                    <xsd:enumeration value="P-017-09"/>
                    <xsd:enumeration value="P-017-100"/>
                    <xsd:enumeration value="P-017-11"/>
                    <xsd:enumeration value="P-018-01"/>
                    <xsd:enumeration value="P-018-02"/>
                    <xsd:enumeration value="P-018-03"/>
                    <xsd:enumeration value="P-018-04"/>
                    <xsd:enumeration value="P-018-100"/>
                    <xsd:enumeration value="P-020-01"/>
                    <xsd:enumeration value="P-020-02"/>
                    <xsd:enumeration value="P-020-03"/>
                    <xsd:enumeration value="P-020-100"/>
                    <xsd:enumeration value="P-021-01"/>
                    <xsd:enumeration value="P-021-100"/>
                    <xsd:enumeration value="P-022-01"/>
                    <xsd:enumeration value="P-023-01"/>
                    <xsd:enumeration value="P-023-02"/>
                    <xsd:enumeration value="P-023-03"/>
                    <xsd:enumeration value="P-024-01"/>
                    <xsd:enumeration value="P-024-02"/>
                    <xsd:enumeration value="P-024-03"/>
                    <xsd:enumeration value="P-025-01"/>
                    <xsd:enumeration value="P-025-02"/>
                    <xsd:enumeration value="P-025-03"/>
                    <xsd:enumeration value="P-100-001"/>
                    <xsd:enumeration value="P-100-02"/>
                    <xsd:enumeration value="P-100-03"/>
                    <xsd:enumeration value="P-100-04"/>
                    <xsd:enumeration value="P-100-05"/>
                    <xsd:enumeration value="P-101-01"/>
                    <xsd:enumeration value="P-101-03"/>
                    <xsd:enumeration value="P-101-04"/>
                    <xsd:enumeration value="PFRA"/>
                    <xsd:enumeration value="PMO 1.0"/>
                    <xsd:enumeration value="PMO 2.0"/>
                    <xsd:enumeration value="PMO 3.0"/>
                    <xsd:enumeration value="PMO 8.0"/>
                    <xsd:enumeration value="PMO 9.0"/>
                    <xsd:enumeration value="PP001"/>
                    <xsd:enumeration value="PPS 01-01"/>
                    <xsd:enumeration value="PPS 01-02"/>
                    <xsd:enumeration value="PPS 01-03"/>
                    <xsd:enumeration value="PPS 01-04"/>
                    <xsd:enumeration value="PPS 01-05"/>
                    <xsd:enumeration value="PPS 01M-01"/>
                    <xsd:enumeration value="PPS 01M-02"/>
                    <xsd:enumeration value="PPS 01M-03"/>
                    <xsd:enumeration value="PPS 01M-04"/>
                    <xsd:enumeration value="PPS 01O-01"/>
                    <xsd:enumeration value="PPS 01O-02"/>
                    <xsd:enumeration value="PPS 01O-03"/>
                    <xsd:enumeration value="PPS 01O-04"/>
                    <xsd:enumeration value="PPS 02-01"/>
                    <xsd:enumeration value="PPS 02-02"/>
                    <xsd:enumeration value="PPS 02-03"/>
                    <xsd:enumeration value="PPS 02-04"/>
                    <xsd:enumeration value="PPS 02-05"/>
                    <xsd:enumeration value="PPS 02-06"/>
                    <xsd:enumeration value="PPS 02-07"/>
                    <xsd:enumeration value="PPS 02-08"/>
                    <xsd:enumeration value="PPS 02-09"/>
                    <xsd:enumeration value="PPS 03H-01"/>
                    <xsd:enumeration value="PPS 03H-02"/>
                    <xsd:enumeration value="PPS 03H-03"/>
                    <xsd:enumeration value="PPS 03H-04"/>
                    <xsd:enumeration value="PPS 03H-05"/>
                    <xsd:enumeration value="PPS 03H-06"/>
                    <xsd:enumeration value="PPS 03H-07"/>
                    <xsd:enumeration value="PPS 03H-08"/>
                    <xsd:enumeration value="PPS 03H-09"/>
                    <xsd:enumeration value="PPS 03H-10"/>
                    <xsd:enumeration value="PPS 03M-01"/>
                    <xsd:enumeration value="PPS 03M-02"/>
                    <xsd:enumeration value="PPS 03M-03"/>
                    <xsd:enumeration value="PPS 03M-04"/>
                    <xsd:enumeration value="PPS 03M-05"/>
                    <xsd:enumeration value="PPS 03M-05A"/>
                    <xsd:enumeration value="PPS 03M-06"/>
                    <xsd:enumeration value="PPS 03M-07"/>
                    <xsd:enumeration value="PPS 03M-08"/>
                    <xsd:enumeration value="PPS 03M-09"/>
                    <xsd:enumeration value="PPS 03M-10"/>
                    <xsd:enumeration value="PPS 03R-01"/>
                    <xsd:enumeration value="PPS 03R-02"/>
                    <xsd:enumeration value="PPS 03R-03"/>
                    <xsd:enumeration value="PPS 03R-04"/>
                    <xsd:enumeration value="PPS 03R-05"/>
                    <xsd:enumeration value="PPS 03R-06"/>
                    <xsd:enumeration value="PPS 03R-07"/>
                    <xsd:enumeration value="PPS 03R-08"/>
                    <xsd:enumeration value="PPS 03R-09"/>
                    <xsd:enumeration value="PPS 03R-10"/>
                    <xsd:enumeration value="PPS 03R-11"/>
                    <xsd:enumeration value="PPS 03R-12"/>
                    <xsd:enumeration value="PPS 05-01"/>
                    <xsd:enumeration value="PPS 05-02"/>
                    <xsd:enumeration value="PPS 05-03"/>
                    <xsd:enumeration value="PPS 05-05"/>
                    <xsd:enumeration value="PPS 05-06"/>
                    <xsd:enumeration value="PPS 05-07"/>
                    <xsd:enumeration value="PPS 05-09"/>
                    <xsd:enumeration value="PPS 06-01"/>
                    <xsd:enumeration value="PPS 06-02"/>
                    <xsd:enumeration value="PPS 06-03"/>
                    <xsd:enumeration value="PPS 06-04"/>
                    <xsd:enumeration value="PPS 06-05"/>
                    <xsd:enumeration value="PPS 06-06"/>
                    <xsd:enumeration value="PPS 06-07"/>
                    <xsd:enumeration value="PPS 06-08"/>
                    <xsd:enumeration value="PPS 07-01"/>
                    <xsd:enumeration value="PPS 07-02"/>
                    <xsd:enumeration value="PPS 07-03"/>
                    <xsd:enumeration value="PPS 07-04"/>
                    <xsd:enumeration value="PPS 07-05"/>
                    <xsd:enumeration value="PPS 07-06"/>
                    <xsd:enumeration value="PPS 07-07"/>
                    <xsd:enumeration value="PPS 08H-01"/>
                    <xsd:enumeration value="PPS 08H-02"/>
                    <xsd:enumeration value="PPS 08H-03"/>
                    <xsd:enumeration value="PPS 08H-04"/>
                    <xsd:enumeration value="PPS 08H-06"/>
                    <xsd:enumeration value="PPS 08H-07"/>
                    <xsd:enumeration value="PPS 08H-08"/>
                    <xsd:enumeration value="PPS 08M-01"/>
                    <xsd:enumeration value="PPS 08M-02"/>
                    <xsd:enumeration value="PPS 08M-03"/>
                    <xsd:enumeration value="PPS 08M-04"/>
                    <xsd:enumeration value="PPS 08M-05"/>
                    <xsd:enumeration value="PPS 14-01"/>
                    <xsd:enumeration value="PPS 14-02"/>
                    <xsd:enumeration value="PPS 14-03"/>
                    <xsd:enumeration value="PPS 14-06"/>
                    <xsd:enumeration value="PPS 14-07"/>
                    <xsd:enumeration value="PPS 14MCL-01"/>
                    <xsd:enumeration value="PPS 14MCL-01A"/>
                    <xsd:enumeration value="PPS 14MCL-02"/>
                    <xsd:enumeration value="PPS 14MCL-02A"/>
                    <xsd:enumeration value="PPS 14MCL-03"/>
                    <xsd:enumeration value="PPS 14RCL-01"/>
                    <xsd:enumeration value="PPS 14RCL-02"/>
                    <xsd:enumeration value="PPS 14RCL-03"/>
                    <xsd:enumeration value="PPS 15-01"/>
                    <xsd:enumeration value="PPS 15-02"/>
                    <xsd:enumeration value="PPS 15-03"/>
                    <xsd:enumeration value="PPS 15-04"/>
                    <xsd:enumeration value="PPS 15-05"/>
                    <xsd:enumeration value="PPS 15-06"/>
                    <xsd:enumeration value="PPS 15-08"/>
                    <xsd:enumeration value="PPS 15R-01"/>
                    <xsd:enumeration value="PPS 15R-02"/>
                    <xsd:enumeration value="PPS 16-01"/>
                    <xsd:enumeration value="PPS 16-02"/>
                    <xsd:enumeration value="PPS 16-04"/>
                    <xsd:enumeration value="PPS 16-05"/>
                    <xsd:enumeration value="PPS 16-06"/>
                    <xsd:enumeration value="PPS 16-07"/>
                    <xsd:enumeration value="PPS 18A-01"/>
                    <xsd:enumeration value="PPS 18A-02"/>
                    <xsd:enumeration value="PPS 18B-01"/>
                    <xsd:enumeration value="PPS 18C-01"/>
                    <xsd:enumeration value="PPS 18D-01"/>
                    <xsd:enumeration value="PPS 18E-01"/>
                    <xsd:enumeration value="PPS 18F-01"/>
                    <xsd:enumeration value="PPS 18G-01"/>
                    <xsd:enumeration value="PPS 1H-01"/>
                    <xsd:enumeration value="PPS 1H-02"/>
                    <xsd:enumeration value="PPS 1H-03"/>
                    <xsd:enumeration value="PPS 1H-04"/>
                    <xsd:enumeration value="PPS 1T-001"/>
                    <xsd:enumeration value="PPS 1T-002"/>
                    <xsd:enumeration value="PPS 1T-003"/>
                    <xsd:enumeration value="PPS 1T-004"/>
                    <xsd:enumeration value="PPS 21-02"/>
                    <xsd:enumeration value="PPS 22-01"/>
                    <xsd:enumeration value="PPS 22-02"/>
                    <xsd:enumeration value="PPS 22-03"/>
                    <xsd:enumeration value="PPS 22-04"/>
                    <xsd:enumeration value="PPS 23-01"/>
                    <xsd:enumeration value="PPS 24-01"/>
                    <xsd:enumeration value="PPS 25H-01"/>
                    <xsd:enumeration value="PPS 26-01"/>
                    <xsd:enumeration value="PPS 26-02"/>
                    <xsd:enumeration value="PR 100"/>
                    <xsd:enumeration value="PR 10005"/>
                    <xsd:enumeration value="PR 10006"/>
                    <xsd:enumeration value="PR 10007"/>
                    <xsd:enumeration value="PR 1001"/>
                    <xsd:enumeration value="PR 1002"/>
                    <xsd:enumeration value="PR 1006"/>
                    <xsd:enumeration value="PR 1007"/>
                    <xsd:enumeration value="PR 1008"/>
                    <xsd:enumeration value="PR 1009"/>
                    <xsd:enumeration value="PR 1012"/>
                    <xsd:enumeration value="PR 1017"/>
                    <xsd:enumeration value="PR 110"/>
                    <xsd:enumeration value="PR 1100"/>
                    <xsd:enumeration value="PR 11000"/>
                    <xsd:enumeration value="PR 1101"/>
                    <xsd:enumeration value="PR 1102"/>
                    <xsd:enumeration value="PR 1103"/>
                    <xsd:enumeration value="PR 1105"/>
                    <xsd:enumeration value="PR 1106"/>
                    <xsd:enumeration value="PR 1107"/>
                    <xsd:enumeration value="PR 1108"/>
                    <xsd:enumeration value="PR 1109"/>
                    <xsd:enumeration value="PR 1110"/>
                    <xsd:enumeration value="PR 1111"/>
                    <xsd:enumeration value="PR 1112"/>
                    <xsd:enumeration value="PR 1113"/>
                    <xsd:enumeration value="PR 1114"/>
                    <xsd:enumeration value="PR 1115"/>
                    <xsd:enumeration value="PR 1116"/>
                    <xsd:enumeration value="PR 1117"/>
                    <xsd:enumeration value="PR 1118"/>
                    <xsd:enumeration value="PR 120"/>
                    <xsd:enumeration value="PR 12000"/>
                    <xsd:enumeration value="PR 130"/>
                    <xsd:enumeration value="PR 140"/>
                    <xsd:enumeration value="PR 150"/>
                    <xsd:enumeration value="PR 155"/>
                    <xsd:enumeration value="PR 157"/>
                    <xsd:enumeration value="PR 158"/>
                    <xsd:enumeration value="PR 160"/>
                    <xsd:enumeration value="PR 170"/>
                    <xsd:enumeration value="PR 180"/>
                    <xsd:enumeration value="PR 185"/>
                    <xsd:enumeration value="PR 190"/>
                    <xsd:enumeration value="PR 200"/>
                    <xsd:enumeration value="PR 2005"/>
                    <xsd:enumeration value="PR 2006"/>
                    <xsd:enumeration value="PR 2007"/>
                    <xsd:enumeration value="PR 2011"/>
                    <xsd:enumeration value="PR 2012"/>
                    <xsd:enumeration value="PR 2014"/>
                    <xsd:enumeration value="PR 2015"/>
                    <xsd:enumeration value="PR 2018"/>
                    <xsd:enumeration value="PR 2025"/>
                    <xsd:enumeration value="PR 2026"/>
                    <xsd:enumeration value="PR 2029"/>
                    <xsd:enumeration value="PR 2030"/>
                    <xsd:enumeration value="PR 2031"/>
                    <xsd:enumeration value="PR 2032"/>
                    <xsd:enumeration value="PR 2037"/>
                    <xsd:enumeration value="PR 2039"/>
                    <xsd:enumeration value="PR 2040"/>
                    <xsd:enumeration value="PR 2042"/>
                    <xsd:enumeration value="PR 2043"/>
                    <xsd:enumeration value="PR 2044"/>
                    <xsd:enumeration value="PR 2045"/>
                    <xsd:enumeration value="PR 2046"/>
                    <xsd:enumeration value="PR 2047"/>
                    <xsd:enumeration value="PR 2048"/>
                    <xsd:enumeration value="PR 2049"/>
                    <xsd:enumeration value="PR 2050"/>
                    <xsd:enumeration value="PR 210"/>
                    <xsd:enumeration value="PR 220"/>
                    <xsd:enumeration value="PR 230"/>
                    <xsd:enumeration value="PR 240"/>
                    <xsd:enumeration value="PR 250"/>
                    <xsd:enumeration value="PR 260"/>
                    <xsd:enumeration value="PR 270"/>
                    <xsd:enumeration value="PR 280"/>
                    <xsd:enumeration value="PR 290"/>
                    <xsd:enumeration value="PR 300"/>
                    <xsd:enumeration value="PR 3001"/>
                    <xsd:enumeration value="PR 3002"/>
                    <xsd:enumeration value="PR 3003"/>
                    <xsd:enumeration value="PR 3004"/>
                    <xsd:enumeration value="PR 3005"/>
                    <xsd:enumeration value="PR 3006"/>
                    <xsd:enumeration value="PR 3007"/>
                    <xsd:enumeration value="PR 3008"/>
                    <xsd:enumeration value="PR 3009"/>
                    <xsd:enumeration value="PR 3010"/>
                    <xsd:enumeration value="PR 3011"/>
                    <xsd:enumeration value="PR 310.0"/>
                    <xsd:enumeration value="PR 315.0"/>
                    <xsd:enumeration value="PR 320.0"/>
                    <xsd:enumeration value="PR 325.0"/>
                    <xsd:enumeration value="PR 335.0"/>
                    <xsd:enumeration value="PR 337.0"/>
                    <xsd:enumeration value="PR 340.0"/>
                    <xsd:enumeration value="PR 345.0"/>
                    <xsd:enumeration value="PR 350.0"/>
                    <xsd:enumeration value="PR 360.0"/>
                    <xsd:enumeration value="PR 365.0"/>
                    <xsd:enumeration value="PR 366.0"/>
                    <xsd:enumeration value="PR 367.0"/>
                    <xsd:enumeration value="PR 368.0"/>
                    <xsd:enumeration value="PR 375.1"/>
                    <xsd:enumeration value="PR 399.0"/>
                    <xsd:enumeration value="PR 399.1"/>
                    <xsd:enumeration value="PR 399.3"/>
                    <xsd:enumeration value="PR 399.5"/>
                    <xsd:enumeration value="PR 399.6"/>
                    <xsd:enumeration value="PR 399.EME"/>
                    <xsd:enumeration value="PR 399.EMIIE"/>
                    <xsd:enumeration value="PR 399.EMIIS"/>
                    <xsd:enumeration value="PR 399.EMS"/>
                    <xsd:enumeration value="PR 399.MTE"/>
                    <xsd:enumeration value="PR 399.MTS"/>
                    <xsd:enumeration value="PR 399.NPRE"/>
                    <xsd:enumeration value="PR 399.PSE"/>
                    <xsd:enumeration value="PR 399.PSS"/>
                    <xsd:enumeration value="PR 399.TEHE"/>
                    <xsd:enumeration value="PR 399.TEHS"/>
                    <xsd:enumeration value="PR 400.0"/>
                    <xsd:enumeration value="PR 405.0"/>
                    <xsd:enumeration value="PR 5008"/>
                    <xsd:enumeration value="PR 5009"/>
                    <xsd:enumeration value="PR 5010"/>
                    <xsd:enumeration value="PR 5011"/>
                    <xsd:enumeration value="PR 5012"/>
                    <xsd:enumeration value="PR 5013"/>
                    <xsd:enumeration value="PR 5014"/>
                    <xsd:enumeration value="PR 5015"/>
                    <xsd:enumeration value="PR 5016"/>
                    <xsd:enumeration value="PR 5017"/>
                    <xsd:enumeration value="PR 5018"/>
                    <xsd:enumeration value="PR 5019"/>
                    <xsd:enumeration value="PR 5020"/>
                    <xsd:enumeration value="PR 5021"/>
                    <xsd:enumeration value="PR 5022"/>
                    <xsd:enumeration value="PR 5023"/>
                    <xsd:enumeration value="PR 5024"/>
                    <xsd:enumeration value="PR 5025"/>
                    <xsd:enumeration value="PR 5026"/>
                    <xsd:enumeration value="PR 5027"/>
                    <xsd:enumeration value="PR 5028"/>
                    <xsd:enumeration value="PR 5029"/>
                    <xsd:enumeration value="PR 5030"/>
                    <xsd:enumeration value="PR 5031"/>
                    <xsd:enumeration value="PR 5032"/>
                    <xsd:enumeration value="PR 5033"/>
                    <xsd:enumeration value="PR 600"/>
                    <xsd:enumeration value="PR 6001"/>
                    <xsd:enumeration value="PR 6002"/>
                    <xsd:enumeration value="PR 610"/>
                    <xsd:enumeration value="PR 630"/>
                    <xsd:enumeration value="PR 640"/>
                    <xsd:enumeration value="PR 7001"/>
                    <xsd:enumeration value="PR 7002"/>
                    <xsd:enumeration value="PR 7003"/>
                    <xsd:enumeration value="PROCEDUREFORM"/>
                    <xsd:enumeration value="PRRDG"/>
                    <xsd:enumeration value="PRRMP"/>
                    <xsd:enumeration value="PSTAT"/>
                    <xsd:enumeration value="QAFORMTEMPLETE"/>
                    <xsd:enumeration value="QAFRM 34.0"/>
                    <xsd:enumeration value="QAFRM 34.1"/>
                    <xsd:enumeration value="QAFRM PDP-REQ"/>
                    <xsd:enumeration value="QAM"/>
                    <xsd:enumeration value="QAP 101-0"/>
                    <xsd:enumeration value="QAP 102-0"/>
                    <xsd:enumeration value="QAP 104-0"/>
                    <xsd:enumeration value="QAP 106-0"/>
                    <xsd:enumeration value="QAP 107-0"/>
                    <xsd:enumeration value="QAP 110-0"/>
                    <xsd:enumeration value="QAP 111-0"/>
                    <xsd:enumeration value="QAP 112-0"/>
                    <xsd:enumeration value="QAP 149-0"/>
                    <xsd:enumeration value="QAP 150-0"/>
                    <xsd:enumeration value="QAP 200-0"/>
                    <xsd:enumeration value="QAP 200-1"/>
                    <xsd:enumeration value="QAP 30-0"/>
                    <xsd:enumeration value="QAP 30-01"/>
                    <xsd:enumeration value="QAP 30-02"/>
                    <xsd:enumeration value="QAP 30-03"/>
                    <xsd:enumeration value="QAP 300-0"/>
                    <xsd:enumeration value="QAP 31-0"/>
                    <xsd:enumeration value="QAP 32-0"/>
                    <xsd:enumeration value="QAP 33-0"/>
                    <xsd:enumeration value="QAP 34-0"/>
                    <xsd:enumeration value="QAP 40-0"/>
                    <xsd:enumeration value="QAP 5.3"/>
                    <xsd:enumeration value="QAP 50-0"/>
                    <xsd:enumeration value="QAP 500-0"/>
                    <xsd:enumeration value="QAP 501-0"/>
                    <xsd:enumeration value="QAP 502-0"/>
                    <xsd:enumeration value="QAP 503-0"/>
                    <xsd:enumeration value="QAP 504-0"/>
                    <xsd:enumeration value="QAP 506-0"/>
                    <xsd:enumeration value="QAP 507-0"/>
                    <xsd:enumeration value="QAP 508-0"/>
                    <xsd:enumeration value="QAP 509-0"/>
                    <xsd:enumeration value="QAP 510-0"/>
                    <xsd:enumeration value="QAP 511-0"/>
                    <xsd:enumeration value="QAP 56-0"/>
                    <xsd:enumeration value="QAP 57-0"/>
                    <xsd:enumeration value="QAP 60-0"/>
                    <xsd:enumeration value="QAP 60.1"/>
                    <xsd:enumeration value="QAP 600-0"/>
                    <xsd:enumeration value="QAP 62-0"/>
                    <xsd:enumeration value="QAP 63-3"/>
                    <xsd:enumeration value="QAP 70-0"/>
                    <xsd:enumeration value="QAP 700-0"/>
                    <xsd:enumeration value="QAP 701-0"/>
                    <xsd:enumeration value="QAP 71-0"/>
                    <xsd:enumeration value="QAP 72-0"/>
                    <xsd:enumeration value="QAP 72.02"/>
                    <xsd:enumeration value="QAP 73-0"/>
                    <xsd:enumeration value="QAP 75-0"/>
                    <xsd:enumeration value="QAP 80-0"/>
                    <xsd:enumeration value="QAP 800-0"/>
                    <xsd:enumeration value="QAP 81-0"/>
                    <xsd:enumeration value="QAP 81-1"/>
                    <xsd:enumeration value="QAP 82-0"/>
                    <xsd:enumeration value="QAP 83-0"/>
                    <xsd:enumeration value="QAP 84-0"/>
                    <xsd:enumeration value="QAP 85-0"/>
                    <xsd:enumeration value="QAP 86-0"/>
                    <xsd:enumeration value="QAP 90-0"/>
                    <xsd:enumeration value="QAP 901-0"/>
                    <xsd:enumeration value="QAP 902-0"/>
                    <xsd:enumeration value="QAP 903-0"/>
                    <xsd:enumeration value="QAP 904-0"/>
                    <xsd:enumeration value="QAP 905-0"/>
                    <xsd:enumeration value="QAP 907-0"/>
                    <xsd:enumeration value="QAP 908-0"/>
                    <xsd:enumeration value="QAP 909-0"/>
                    <xsd:enumeration value="QAP 910-0"/>
                    <xsd:enumeration value="QAP 911-0"/>
                    <xsd:enumeration value="QAP 912-0"/>
                    <xsd:enumeration value="QAP 914"/>
                    <xsd:enumeration value="QAP 915-0"/>
                    <xsd:enumeration value="QAP 93-0"/>
                    <xsd:enumeration value="QAP 95-0"/>
                    <xsd:enumeration value="QCL 00400"/>
                    <xsd:enumeration value="QCL 00401"/>
                    <xsd:enumeration value="QCL 00500"/>
                    <xsd:enumeration value="QCL 00502"/>
                    <xsd:enumeration value="QCL 00503"/>
                    <xsd:enumeration value="QCL 00504"/>
                    <xsd:enumeration value="QCL 00506"/>
                    <xsd:enumeration value="QCL 00507"/>
                    <xsd:enumeration value="QCL 00508"/>
                    <xsd:enumeration value="QCL 00510"/>
                    <xsd:enumeration value="QCL 00513"/>
                    <xsd:enumeration value="QCL 00514"/>
                    <xsd:enumeration value="QCL 00515"/>
                    <xsd:enumeration value="QCL 00518"/>
                    <xsd:enumeration value="QCL 00519"/>
                    <xsd:enumeration value="QCL 00521"/>
                    <xsd:enumeration value="QCL 00522"/>
                    <xsd:enumeration value="QCL 00523"/>
                    <xsd:enumeration value="QCL 00524"/>
                    <xsd:enumeration value="QCL 00525"/>
                    <xsd:enumeration value="QCL 00526"/>
                    <xsd:enumeration value="QCL 00527"/>
                    <xsd:enumeration value="QCL 00528"/>
                    <xsd:enumeration value="QCL 00531"/>
                    <xsd:enumeration value="QCL 00532"/>
                    <xsd:enumeration value="QCL 00533"/>
                    <xsd:enumeration value="QCL 00534"/>
                    <xsd:enumeration value="QCL 00913"/>
                    <xsd:enumeration value="QCL 00948"/>
                    <xsd:enumeration value="QCL 01700"/>
                    <xsd:enumeration value="QCL 02201"/>
                    <xsd:enumeration value="QCL 02202"/>
                    <xsd:enumeration value="QMS-GFORM-001"/>
                    <xsd:enumeration value="QMS-GFORM-002"/>
                    <xsd:enumeration value="QMS-GFORM-003"/>
                    <xsd:enumeration value="QMS-GFORM-004"/>
                    <xsd:enumeration value="QMS-GFORM-005"/>
                    <xsd:enumeration value="QMS-GFORM-006"/>
                    <xsd:enumeration value="QMS-GFORM-007"/>
                    <xsd:enumeration value="QMS-GFORM-008"/>
                    <xsd:enumeration value="QMS-GFORM-009"/>
                    <xsd:enumeration value="QMS-GFORM-010"/>
                    <xsd:enumeration value="QMS-GFORM-011"/>
                    <xsd:enumeration value="QMS-GFORM-012"/>
                    <xsd:enumeration value="QMS-GFORM-013"/>
                    <xsd:enumeration value="QMS-GFORM-014"/>
                    <xsd:enumeration value="QMS-GFORM-015"/>
                    <xsd:enumeration value="QMS-GFORM-016"/>
                    <xsd:enumeration value="QMS-GFORM-017"/>
                    <xsd:enumeration value="QMS-GFORM-018"/>
                    <xsd:enumeration value="QMS-GFORM-019"/>
                    <xsd:enumeration value="QMS-GFORM-020"/>
                    <xsd:enumeration value="QMS-GFORM-021"/>
                    <xsd:enumeration value="QMS-GFORM-022"/>
                    <xsd:enumeration value="QMS-GFORM-023"/>
                    <xsd:enumeration value="QMS-GP-001"/>
                    <xsd:enumeration value="QMS-GP-002"/>
                    <xsd:enumeration value="QMS-GP-003"/>
                    <xsd:enumeration value="QMS-GP-004"/>
                    <xsd:enumeration value="QMS-GPROC-002"/>
                    <xsd:enumeration value="QMS-GPROC-002"/>
                    <xsd:enumeration value="QMS-GWI-001"/>
                    <xsd:enumeration value="RECONAF"/>
                    <xsd:enumeration value="REJ0994"/>
                    <xsd:enumeration value="RISK ASSESSMENT"/>
                    <xsd:enumeration value="RR T-01"/>
                    <xsd:enumeration value="RR T-02"/>
                    <xsd:enumeration value="RR T-03"/>
                    <xsd:enumeration value="RR T-03A"/>
                    <xsd:enumeration value="RR T-04"/>
                    <xsd:enumeration value="RR T-05"/>
                    <xsd:enumeration value="RR T-07"/>
                    <xsd:enumeration value="RR T-08"/>
                    <xsd:enumeration value="RR T-09"/>
                    <xsd:enumeration value="RR T-10"/>
                    <xsd:enumeration value="RR T-11"/>
                    <xsd:enumeration value="RR T-12"/>
                    <xsd:enumeration value="RS EMFR -7"/>
                    <xsd:enumeration value="RS EMFR-08"/>
                    <xsd:enumeration value="RS EMFR-09"/>
                    <xsd:enumeration value="RS EMFR-1"/>
                    <xsd:enumeration value="RS EMFR-10"/>
                    <xsd:enumeration value="RS EMFR-11"/>
                    <xsd:enumeration value="RS EMFR-2"/>
                    <xsd:enumeration value="RS EMFR-3"/>
                    <xsd:enumeration value="RS EMFR-4"/>
                    <xsd:enumeration value="RS EMFR-5"/>
                    <xsd:enumeration value="RS EMFR-6"/>
                    <xsd:enumeration value="SAFETY TRAINING-01"/>
                    <xsd:enumeration value="SAFETY TRAINING-02"/>
                    <xsd:enumeration value="SDS 829226D"/>
                    <xsd:enumeration value="SDS 829227"/>
                    <xsd:enumeration value="SDS 829228"/>
                    <xsd:enumeration value="SDS 829229"/>
                    <xsd:enumeration value="SDS 829230"/>
                    <xsd:enumeration value="SDS 829232"/>
                    <xsd:enumeration value="SDS 829233"/>
                    <xsd:enumeration value="SDS 829256"/>
                    <xsd:enumeration value="SDS 829256 FR"/>
                    <xsd:enumeration value="SDS 829256 PT"/>
                    <xsd:enumeration value="SDS 829256 SP"/>
                    <xsd:enumeration value="SDS 829463"/>
                    <xsd:enumeration value="SDS 829495"/>
                    <xsd:enumeration value="SDS 829515"/>
                    <xsd:enumeration value="SDS 850000"/>
                    <xsd:enumeration value="SDS 850000D"/>
                    <xsd:enumeration value="SDS 850001"/>
                    <xsd:enumeration value="SDS 850002"/>
                    <xsd:enumeration value="SDS 850002D"/>
                    <xsd:enumeration value="SDS 850003"/>
                    <xsd:enumeration value="SDS 850003D"/>
                    <xsd:enumeration value="SDS 853020"/>
                    <xsd:enumeration value="SDS 853020 FR"/>
                    <xsd:enumeration value="SDS 853020 PT"/>
                    <xsd:enumeration value="SDS 853020 SP"/>
                    <xsd:enumeration value="SDS 853020D"/>
                    <xsd:enumeration value="SDS 853020D-A"/>
                    <xsd:enumeration value="SDS 853020H"/>
                    <xsd:enumeration value="SDS 853021"/>
                    <xsd:enumeration value="SDS 853021 FR"/>
                    <xsd:enumeration value="SDS 853021 PT"/>
                    <xsd:enumeration value="SDS 853021 SP"/>
                    <xsd:enumeration value="SDS 853021D"/>
                    <xsd:enumeration value="SDS 853022"/>
                    <xsd:enumeration value="SDS 853022 FR"/>
                    <xsd:enumeration value="SDS 853022 PT"/>
                    <xsd:enumeration value="SDS 853022 SP"/>
                    <xsd:enumeration value="SDS 853022D"/>
                    <xsd:enumeration value="SDS 853023"/>
                    <xsd:enumeration value="SDS 853023 FR"/>
                    <xsd:enumeration value="SDS 853023 PT"/>
                    <xsd:enumeration value="SDS 853023 SP"/>
                    <xsd:enumeration value="SDS 853023D"/>
                    <xsd:enumeration value="SDS 853024"/>
                    <xsd:enumeration value="SDS 853024 FR"/>
                    <xsd:enumeration value="SDS 853024 PT"/>
                    <xsd:enumeration value="SDS 853024 SP"/>
                    <xsd:enumeration value="SDS 853024H"/>
                    <xsd:enumeration value="SDS 853024H FR"/>
                    <xsd:enumeration value="SDS 853024HQ"/>
                    <xsd:enumeration value="SDS 853024HQ FR"/>
                    <xsd:enumeration value="SDS 853024HQ PT"/>
                    <xsd:enumeration value="SDS 853024HQ SP"/>
                    <xsd:enumeration value="SDS 853025"/>
                    <xsd:enumeration value="SDS 853025 FR"/>
                    <xsd:enumeration value="SDS 853025 PT"/>
                    <xsd:enumeration value="SDS 853025 SP"/>
                    <xsd:enumeration value="SDS 853026"/>
                    <xsd:enumeration value="SDS 853026 FR"/>
                    <xsd:enumeration value="SDS 853026 PT"/>
                    <xsd:enumeration value="SDS 853026 SP"/>
                    <xsd:enumeration value="SDS 853027"/>
                    <xsd:enumeration value="SDS 853027 FR"/>
                    <xsd:enumeration value="SDS 853027 PT"/>
                    <xsd:enumeration value="SDS 853027 SP"/>
                    <xsd:enumeration value="SDS 853027H"/>
                    <xsd:enumeration value="SDS 853027H FR"/>
                    <xsd:enumeration value="SDS 853027H SP"/>
                    <xsd:enumeration value="SDS 853029"/>
                    <xsd:enumeration value="Sec. 87.86"/>
                    <xsd:enumeration value="SECTION 03"/>
                    <xsd:enumeration value="SECTION 1"/>
                    <xsd:enumeration value="SECTION 10"/>
                    <xsd:enumeration value="SECTION 11"/>
                    <xsd:enumeration value="SECTION 12"/>
                    <xsd:enumeration value="SECTION 13"/>
                    <xsd:enumeration value="SECTION 14"/>
                    <xsd:enumeration value="SECTION 14"/>
                    <xsd:enumeration value="SECTION 15"/>
                    <xsd:enumeration value="SECTION 16"/>
                    <xsd:enumeration value="SECTION 16A"/>
                    <xsd:enumeration value="SECTION 18"/>
                    <xsd:enumeration value="SECTION 18"/>
                    <xsd:enumeration value="SECTION 19"/>
                    <xsd:enumeration value="SECTION 19-HY"/>
                    <xsd:enumeration value="SECTION 20"/>
                    <xsd:enumeration value="SECTION 21(SP 4.4.10)"/>
                    <xsd:enumeration value="SECTION 21(SP 4.4.27)"/>
                    <xsd:enumeration value="SECTION 21(SP 4.4.29)"/>
                    <xsd:enumeration value="SECTION 21(SP 4.4.30)"/>
                    <xsd:enumeration value="SECTION 21(SP 4.4.32)"/>
                    <xsd:enumeration value="SECTION 22"/>
                    <xsd:enumeration value="SECTION 23"/>
                    <xsd:enumeration value="SECTION 26"/>
                    <xsd:enumeration value="SECTION 27"/>
                    <xsd:enumeration value="SECTION 28"/>
                    <xsd:enumeration value="SECTION 29"/>
                    <xsd:enumeration value="SECTION 3"/>
                    <xsd:enumeration value="SECTION 30"/>
                    <xsd:enumeration value="SECTION 31"/>
                    <xsd:enumeration value="SECTION 4"/>
                    <xsd:enumeration value="SECTION 5"/>
                    <xsd:enumeration value="SECTION 7"/>
                    <xsd:enumeration value="SECTION 8"/>
                    <xsd:enumeration value="SECTION 9"/>
                    <xsd:enumeration value="SECTION_04"/>
                    <xsd:enumeration value="SECTION_05"/>
                    <xsd:enumeration value="SECTION_11"/>
                    <xsd:enumeration value="SECTION_12"/>
                    <xsd:enumeration value="SECTION_13"/>
                    <xsd:enumeration value="SECTION_19"/>
                    <xsd:enumeration value="SECTION_21(SP4433)"/>
                    <xsd:enumeration value="SECTION_29.00MB"/>
                    <xsd:enumeration value="SF-01"/>
                    <xsd:enumeration value="SF-02"/>
                    <xsd:enumeration value="SF-03"/>
                    <xsd:enumeration value="SF-04"/>
                    <xsd:enumeration value="SF-05"/>
                    <xsd:enumeration value="SF-06"/>
                    <xsd:enumeration value="SF-08"/>
                    <xsd:enumeration value="SF-09"/>
                    <xsd:enumeration value="SF-10"/>
                    <xsd:enumeration value="SF-100C"/>
                    <xsd:enumeration value="SF-101C"/>
                    <xsd:enumeration value="SF-11"/>
                    <xsd:enumeration value="SF-12"/>
                    <xsd:enumeration value="SF-16"/>
                    <xsd:enumeration value="SF-17"/>
                    <xsd:enumeration value="SF-18"/>
                    <xsd:enumeration value="SF-19"/>
                    <xsd:enumeration value="SF-20"/>
                    <xsd:enumeration value="SF-21"/>
                    <xsd:enumeration value="SF-22"/>
                    <xsd:enumeration value="SF-23"/>
                    <xsd:enumeration value="SF-24"/>
                    <xsd:enumeration value="SF-24C"/>
                    <xsd:enumeration value="SF-27"/>
                    <xsd:enumeration value="SF-27C"/>
                    <xsd:enumeration value="SF-28"/>
                    <xsd:enumeration value="SF-29"/>
                    <xsd:enumeration value="SF-30"/>
                    <xsd:enumeration value="SF-31"/>
                    <xsd:enumeration value="SF-32"/>
                    <xsd:enumeration value="SF-33"/>
                    <xsd:enumeration value="SF-34"/>
                    <xsd:enumeration value="SF-34C"/>
                    <xsd:enumeration value="SF-35"/>
                    <xsd:enumeration value="SF-36"/>
                    <xsd:enumeration value="SF-37"/>
                    <xsd:enumeration value="SF-38"/>
                    <xsd:enumeration value="SF-39"/>
                    <xsd:enumeration value="SF-40"/>
                    <xsd:enumeration value="SF-41"/>
                    <xsd:enumeration value="SF-42"/>
                    <xsd:enumeration value="SF-43"/>
                    <xsd:enumeration value="SF-45"/>
                    <xsd:enumeration value="SF-46"/>
                    <xsd:enumeration value="SF-47"/>
                    <xsd:enumeration value="SF-48"/>
                    <xsd:enumeration value="SF-49"/>
                    <xsd:enumeration value="SF-50"/>
                    <xsd:enumeration value="SF-51"/>
                    <xsd:enumeration value="SF-52"/>
                    <xsd:enumeration value="SF-53"/>
                    <xsd:enumeration value="SF-54"/>
                    <xsd:enumeration value="SF-55"/>
                    <xsd:enumeration value="SF-56"/>
                    <xsd:enumeration value="SF-57"/>
                    <xsd:enumeration value="SF-58"/>
                    <xsd:enumeration value="SF-58MP-01"/>
                    <xsd:enumeration value="SF-58MP-02"/>
                    <xsd:enumeration value="SF-58MP-03"/>
                    <xsd:enumeration value="SF-58MP-04"/>
                    <xsd:enumeration value="SF-58MP-05"/>
                    <xsd:enumeration value="SF-58MP-06"/>
                    <xsd:enumeration value="SF-58MP-07"/>
                    <xsd:enumeration value="SF-58RP-01"/>
                    <xsd:enumeration value="SF-58RP-02"/>
                    <xsd:enumeration value="SF-58RP-03"/>
                    <xsd:enumeration value="SF-58RP-04"/>
                    <xsd:enumeration value="SF-58RP-05"/>
                    <xsd:enumeration value="SF-58RP-06"/>
                    <xsd:enumeration value="SF-58RP-07"/>
                    <xsd:enumeration value="SF-58RP-08"/>
                    <xsd:enumeration value="SF-58RP-09"/>
                    <xsd:enumeration value="SF-58RP-10"/>
                    <xsd:enumeration value="SF-58RP-11"/>
                    <xsd:enumeration value="SF-58RP-12"/>
                    <xsd:enumeration value="SF-58RP-13"/>
                    <xsd:enumeration value="SF-58RP-14"/>
                    <xsd:enumeration value="SF-58RP-15"/>
                    <xsd:enumeration value="SF-58RP-16"/>
                    <xsd:enumeration value="SF-58RP-17"/>
                    <xsd:enumeration value="SF-58RP-18"/>
                    <xsd:enumeration value="SF-58RP-19"/>
                    <xsd:enumeration value="SF-58RP-20"/>
                    <xsd:enumeration value="SF-59"/>
                    <xsd:enumeration value="SF-60"/>
                    <xsd:enumeration value="SF-61"/>
                    <xsd:enumeration value="SF-62"/>
                    <xsd:enumeration value="SMCMR"/>
                    <xsd:enumeration value="SMP0-3"/>
                    <xsd:enumeration value="SMP1-3"/>
                    <xsd:enumeration value="SMP1-6"/>
                    <xsd:enumeration value="SMP3-2"/>
                    <xsd:enumeration value="SMP4-2"/>
                    <xsd:enumeration value="SMP6-5"/>
                    <xsd:enumeration value="SMP7-10"/>
                    <xsd:enumeration value="SMP7-11"/>
                    <xsd:enumeration value="SMP7-12"/>
                    <xsd:enumeration value="SMP7-13"/>
                    <xsd:enumeration value="SMP7-14"/>
                    <xsd:enumeration value="SMP7-15"/>
                    <xsd:enumeration value="SMP7-3"/>
                    <xsd:enumeration value="SMP7-4"/>
                    <xsd:enumeration value="SMP7-4-2"/>
                    <xsd:enumeration value="SMP7-6A"/>
                    <xsd:enumeration value="SMP7-9"/>
                    <xsd:enumeration value="SMP9-1"/>
                    <xsd:enumeration value="SP-001C"/>
                    <xsd:enumeration value="SP-01"/>
                    <xsd:enumeration value="SP-010C"/>
                    <xsd:enumeration value="SP-011C"/>
                    <xsd:enumeration value="SP-015C"/>
                    <xsd:enumeration value="SP-016C"/>
                    <xsd:enumeration value="SP-018C"/>
                    <xsd:enumeration value="SP-019C"/>
                    <xsd:enumeration value="SP-02"/>
                    <xsd:enumeration value="SP-020C"/>
                    <xsd:enumeration value="SP-022C"/>
                    <xsd:enumeration value="SP-028C"/>
                    <xsd:enumeration value="SP-029C"/>
                    <xsd:enumeration value="SP-03"/>
                    <xsd:enumeration value="SP-037C"/>
                    <xsd:enumeration value="SP-05"/>
                    <xsd:enumeration value="SP-07"/>
                    <xsd:enumeration value="SP-09"/>
                    <xsd:enumeration value="SP-10"/>
                    <xsd:enumeration value="SP-100C"/>
                    <xsd:enumeration value="SP-101C"/>
                    <xsd:enumeration value="SP-102C"/>
                    <xsd:enumeration value="SP-103C"/>
                    <xsd:enumeration value="SP-104C"/>
                    <xsd:enumeration value="SP-105C"/>
                    <xsd:enumeration value="SP-11"/>
                    <xsd:enumeration value="SP-12"/>
                    <xsd:enumeration value="SP-13"/>
                    <xsd:enumeration value="SP-14"/>
                    <xsd:enumeration value="SP-15"/>
                    <xsd:enumeration value="SP-16"/>
                    <xsd:enumeration value="SP-17"/>
                    <xsd:enumeration value="SP-18"/>
                    <xsd:enumeration value="SP-19"/>
                    <xsd:enumeration value="SP-20"/>
                    <xsd:enumeration value="SP-21"/>
                    <xsd:enumeration value="SP-22"/>
                    <xsd:enumeration value="SP-23"/>
                    <xsd:enumeration value="SP-24"/>
                    <xsd:enumeration value="SP-25"/>
                    <xsd:enumeration value="SP-26"/>
                    <xsd:enumeration value="SP-27"/>
                    <xsd:enumeration value="SP-28"/>
                    <xsd:enumeration value="SP-29"/>
                    <xsd:enumeration value="SP-30"/>
                    <xsd:enumeration value="SP-31"/>
                    <xsd:enumeration value="SP-32"/>
                    <xsd:enumeration value="SP-33"/>
                    <xsd:enumeration value="SP-34"/>
                    <xsd:enumeration value="SP-35"/>
                    <xsd:enumeration value="SP-36"/>
                    <xsd:enumeration value="SP-37"/>
                    <xsd:enumeration value="SP-38"/>
                    <xsd:enumeration value="SP-39"/>
                    <xsd:enumeration value="SP-40"/>
                    <xsd:enumeration value="SP-41"/>
                    <xsd:enumeration value="SP-42"/>
                    <xsd:enumeration value="SP-43"/>
                    <xsd:enumeration value="SP-44"/>
                    <xsd:enumeration value="SP-45"/>
                    <xsd:enumeration value="SS-DGX-01"/>
                    <xsd:enumeration value="SS-DGX-02"/>
                    <xsd:enumeration value="SS-DGX-03"/>
                    <xsd:enumeration value="SS-DGX-04"/>
                    <xsd:enumeration value="SS-DGX-05"/>
                    <xsd:enumeration value="SS-DGX-06"/>
                    <xsd:enumeration value="SS-DGX-07"/>
                    <xsd:enumeration value="SS-DGX-09"/>
                    <xsd:enumeration value="SS-DGX-10"/>
                    <xsd:enumeration value="SS-DGX-11"/>
                    <xsd:enumeration value="SS-DGX-12"/>
                    <xsd:enumeration value="SS-MS500-08"/>
                    <xsd:enumeration value="SS-PHX-01"/>
                    <xsd:enumeration value="SS-PHX-02"/>
                    <xsd:enumeration value="SS-PHX-03"/>
                    <xsd:enumeration value="SS-PHX-04"/>
                    <xsd:enumeration value="SS-PHX-05"/>
                    <xsd:enumeration value="SS-PHX-06"/>
                    <xsd:enumeration value="SS-PHX-07"/>
                    <xsd:enumeration value="SS-PHX-08"/>
                    <xsd:enumeration value="SS-PHX-09"/>
                    <xsd:enumeration value="SS-PL-01"/>
                    <xsd:enumeration value="SS-PL-02"/>
                    <xsd:enumeration value="SS-PL-03"/>
                    <xsd:enumeration value="SS-PL-04"/>
                    <xsd:enumeration value="SS-PL-05"/>
                    <xsd:enumeration value="SS-PL-06"/>
                    <xsd:enumeration value="SS94-1"/>
                    <xsd:enumeration value="SSDD-01"/>
                    <xsd:enumeration value="SSDD-02"/>
                    <xsd:enumeration value="SSDD-03"/>
                    <xsd:enumeration value="SSDD-04"/>
                    <xsd:enumeration value="SSDD-04A"/>
                    <xsd:enumeration value="SSDD-05"/>
                    <xsd:enumeration value="SSDD-06"/>
                    <xsd:enumeration value="SSDD-07"/>
                    <xsd:enumeration value="SSDD-08"/>
                    <xsd:enumeration value="SSDDm-08"/>
                    <xsd:enumeration value="SSDDSm-01"/>
                    <xsd:enumeration value="SSDDSm-02"/>
                    <xsd:enumeration value="SSDDSm-03"/>
                    <xsd:enumeration value="SSDDSm-04"/>
                    <xsd:enumeration value="SSDDSm-05"/>
                    <xsd:enumeration value="SSDSV-01"/>
                    <xsd:enumeration value="SSDSV-02"/>
                    <xsd:enumeration value="SSDSV-03"/>
                    <xsd:enumeration value="SSDSV-04"/>
                    <xsd:enumeration value="STCS001"/>
                    <xsd:enumeration value="STCS003"/>
                    <xsd:enumeration value="STCS003a"/>
                    <xsd:enumeration value="STCS003b"/>
                    <xsd:enumeration value="STCS005"/>
                    <xsd:enumeration value="STCS006"/>
                    <xsd:enumeration value="STCS006a"/>
                    <xsd:enumeration value="STCS007"/>
                    <xsd:enumeration value="STCS008"/>
                    <xsd:enumeration value="STCS009"/>
                    <xsd:enumeration value="STCS010"/>
                    <xsd:enumeration value="STCS011"/>
                    <xsd:enumeration value="STCS012"/>
                    <xsd:enumeration value="STCS012a"/>
                    <xsd:enumeration value="STCS013"/>
                    <xsd:enumeration value="STCS013a"/>
                    <xsd:enumeration value="STCS015"/>
                    <xsd:enumeration value="STCS016"/>
                    <xsd:enumeration value="STCS017"/>
                    <xsd:enumeration value="STCS025"/>
                    <xsd:enumeration value="STCS029"/>
                    <xsd:enumeration value="STCS030NSR"/>
                    <xsd:enumeration value="STCS031"/>
                    <xsd:enumeration value="STCS035"/>
                    <xsd:enumeration value="STCS036"/>
                    <xsd:enumeration value="STCS097"/>
                    <xsd:enumeration value="STCS098"/>
                    <xsd:enumeration value="STCS099"/>
                    <xsd:enumeration value="STDOC1-3"/>
                    <xsd:enumeration value="STL/DSC"/>
                    <xsd:enumeration value="SWC-01"/>
                    <xsd:enumeration value="SWC-02"/>
                    <xsd:enumeration value="SWC-03"/>
                    <xsd:enumeration value="SWC-05"/>
                    <xsd:enumeration value="SWC-06"/>
                    <xsd:enumeration value="SWC-07"/>
                    <xsd:enumeration value="SWC-08"/>
                    <xsd:enumeration value="SWC-09"/>
                    <xsd:enumeration value="SWC-10"/>
                    <xsd:enumeration value="SWE-01"/>
                    <xsd:enumeration value="SWE-02"/>
                    <xsd:enumeration value="SWE-03"/>
                    <xsd:enumeration value="SWE-05"/>
                    <xsd:enumeration value="SWE-06"/>
                    <xsd:enumeration value="SWE-07"/>
                    <xsd:enumeration value="SWE-09"/>
                    <xsd:enumeration value="SWE-10"/>
                    <xsd:enumeration value="SWE-11"/>
                    <xsd:enumeration value="SWF-01"/>
                    <xsd:enumeration value="SWF-02"/>
                    <xsd:enumeration value="SWF-03"/>
                    <xsd:enumeration value="SWF-04"/>
                    <xsd:enumeration value="SWF-05"/>
                    <xsd:enumeration value="SWF-06"/>
                    <xsd:enumeration value="SWF-07"/>
                    <xsd:enumeration value="SWF-09"/>
                    <xsd:enumeration value="SWF-10"/>
                    <xsd:enumeration value="SWF-11"/>
                    <xsd:enumeration value="SWG-01"/>
                    <xsd:enumeration value="SWG-02"/>
                    <xsd:enumeration value="SWG-03"/>
                    <xsd:enumeration value="SWG-05"/>
                    <xsd:enumeration value="SWG-06"/>
                    <xsd:enumeration value="SWG-07"/>
                    <xsd:enumeration value="SWG-09"/>
                    <xsd:enumeration value="SWG-10"/>
                    <xsd:enumeration value="SWG-11"/>
                    <xsd:enumeration value="TIER II TOC"/>
                    <xsd:enumeration value="TJ-GPSK9"/>
                    <xsd:enumeration value="TP 7.10"/>
                    <xsd:enumeration value="TPPS 116600001.01"/>
                    <xsd:enumeration value="TPPS 352-03H"/>
                    <xsd:enumeration value="TPPS AA 09-014-01"/>
                    <xsd:enumeration value="TPPS AA-13-005-01"/>
                    <xsd:enumeration value="TR 105.0"/>
                    <xsd:enumeration value="TR100.0"/>
                    <xsd:enumeration value="TR101.0"/>
                    <xsd:enumeration value="TR102.0"/>
                    <xsd:enumeration value="TR103.0"/>
                    <xsd:enumeration value="TR104.0"/>
                    <xsd:enumeration value="TR105.0"/>
                    <xsd:enumeration value="TR106.0"/>
                    <xsd:enumeration value="TR108.0"/>
                    <xsd:enumeration value="TR109.0"/>
                    <xsd:enumeration value="TR110.0"/>
                    <xsd:enumeration value="TR111.0"/>
                    <xsd:enumeration value="TR112.0"/>
                    <xsd:enumeration value="TR113.0"/>
                    <xsd:enumeration value="TR115.0"/>
                    <xsd:enumeration value="TR116.0"/>
                    <xsd:enumeration value="TR117.0"/>
                    <xsd:enumeration value="TR118.0"/>
                    <xsd:enumeration value="TR119.0"/>
                    <xsd:enumeration value="TR120.0"/>
                    <xsd:enumeration value="TR121.0"/>
                    <xsd:enumeration value="TR122.0"/>
                    <xsd:enumeration value="TR123.0"/>
                    <xsd:enumeration value="TR124.0"/>
                    <xsd:enumeration value="TR125.0"/>
                    <xsd:enumeration value="TR126.0"/>
                    <xsd:enumeration value="TR127.0"/>
                    <xsd:enumeration value="TR128.0"/>
                    <xsd:enumeration value="TR129.0"/>
                    <xsd:enumeration value="TR130.0"/>
                    <xsd:enumeration value="TR131.0"/>
                    <xsd:enumeration value="TRAINING-01"/>
                    <xsd:enumeration value="TRAINING-02"/>
                    <xsd:enumeration value="WDR FORM"/>
                    <xsd:enumeration value="WE-GNPCCPSVO"/>
                    <xsd:enumeration value="WE-PCCP-SES"/>
                    <xsd:enumeration value="WE-PCCP-SVO"/>
                    <xsd:enumeration value="WER-GNPCCPSVO"/>
                    <xsd:enumeration value="WER-PCCP-SES"/>
                    <xsd:enumeration value="WER-PCCP-SVO"/>
                    <xsd:enumeration value="WI 231"/>
                    <xsd:enumeration value="WI 234"/>
                    <xsd:enumeration value="WI 240"/>
                    <xsd:enumeration value="WI 244"/>
                    <xsd:enumeration value="WI 246"/>
                    <xsd:enumeration value="WI 247"/>
                    <xsd:enumeration value="WI 248"/>
                    <xsd:enumeration value="WI-01"/>
                    <xsd:enumeration value="WI-02"/>
                    <xsd:enumeration value="WI-03"/>
                    <xsd:enumeration value="WI-04"/>
                    <xsd:enumeration value="WI-05"/>
                    <xsd:enumeration value="WI-06"/>
                    <xsd:enumeration value="WI-07"/>
                    <xsd:enumeration value="WI-08"/>
                    <xsd:enumeration value="WI-09"/>
                    <xsd:enumeration value="WI-10"/>
                    <xsd:enumeration value="WI-11"/>
                    <xsd:enumeration value="WI-12"/>
                    <xsd:enumeration value="WI-13"/>
                    <xsd:enumeration value="WI-14"/>
                    <xsd:enumeration value="WI-14C"/>
                    <xsd:enumeration value="WI-15"/>
                    <xsd:enumeration value="WI-16"/>
                    <xsd:enumeration value="WI-17"/>
                    <xsd:enumeration value="WI-18"/>
                    <xsd:enumeration value="WI-19"/>
                    <xsd:enumeration value="WI-20"/>
                    <xsd:enumeration value="WI-21"/>
                    <xsd:enumeration value="WI-22"/>
                    <xsd:enumeration value="WI-23"/>
                    <xsd:enumeration value="WI-26"/>
                    <xsd:enumeration value="WI-36C"/>
                    <xsd:enumeration value="WI-46C"/>
                    <xsd:enumeration value="WI-50C"/>
                    <xsd:enumeration value="WI-76C"/>
                    <xsd:enumeration value="WI-DC-03"/>
                    <xsd:enumeration value="WI-DC-04"/>
                    <xsd:enumeration value="WI-DC-05"/>
                    <xsd:enumeration value="WI-DC01"/>
                    <xsd:enumeration value="WI-DC02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461A2-DC6A-4376-868A-B7EFB66B6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71CCF7-3179-4045-B31E-A298D170CF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077DC8B-EDF7-43AE-BD01-1441F6FE36AA}">
  <ds:schemaRefs>
    <ds:schemaRef ds:uri="9d719ced-792d-484f-bdb1-130645176f5f"/>
    <ds:schemaRef ds:uri="http://schemas.microsoft.com/office/2006/metadata/properties"/>
    <ds:schemaRef ds:uri="82622e06-0b88-4079-a790-c7a5f80ec30a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e0e4660-ed25-445b-84f1-1fed2e96b85c"/>
  </ds:schemaRefs>
</ds:datastoreItem>
</file>

<file path=customXml/itemProps4.xml><?xml version="1.0" encoding="utf-8"?>
<ds:datastoreItem xmlns:ds="http://schemas.openxmlformats.org/officeDocument/2006/customXml" ds:itemID="{22837FED-2ED0-4B4C-87B3-C7196D361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4660-ed25-445b-84f1-1fed2e96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Front Sheet</vt:lpstr>
      <vt:lpstr>Status Summary</vt:lpstr>
      <vt:lpstr>OTD </vt:lpstr>
      <vt:lpstr>SQRR</vt:lpstr>
      <vt:lpstr>Incidents indicators</vt:lpstr>
      <vt:lpstr>Workspace</vt:lpstr>
      <vt:lpstr>Supplier Ranking</vt:lpstr>
      <vt:lpstr>category</vt:lpstr>
      <vt:lpstr>Delivery_Performance</vt:lpstr>
      <vt:lpstr>Delivery_Performance1</vt:lpstr>
      <vt:lpstr>'Front Sheet'!Print_Area</vt:lpstr>
      <vt:lpstr>'Incidents indicators'!Print_Area</vt:lpstr>
      <vt:lpstr>'OTD '!Print_Area</vt:lpstr>
      <vt:lpstr>SQRR!Print_Area</vt:lpstr>
      <vt:lpstr>'Status Summary'!Print_Area</vt:lpstr>
      <vt:lpstr>'Incidents indicators'!Print_Titles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PERFORMANCE CERTIFICATE</dc:title>
  <dc:creator>Agnieszka Wala</dc:creator>
  <cp:lastModifiedBy>Renninger, Ethan</cp:lastModifiedBy>
  <cp:lastPrinted>2021-10-13T15:47:18Z</cp:lastPrinted>
  <dcterms:created xsi:type="dcterms:W3CDTF">2010-01-07T11:24:14Z</dcterms:created>
  <dcterms:modified xsi:type="dcterms:W3CDTF">2024-06-07T18:55:51Z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0x010100AE9298846B28CE4E959CA115D905A710</vt:lpwstr>
  </property>
  <property fmtid="{D5CDD505-2E9C-101B-9397-08002B2CF9AE}" pid="3" name="ContentType">
    <vt:lpwstr>Document</vt:lpwstr>
  </property>
</Properties>
</file>